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4-25/Transparency Data/"/>
    </mc:Choice>
  </mc:AlternateContent>
  <xr:revisionPtr revIDLastSave="3083" documentId="14_{3EEE2164-F532-4C78-A0F5-624A6D2268C8}" xr6:coauthVersionLast="47" xr6:coauthVersionMax="47" xr10:uidLastSave="{3B657442-6588-4159-8F48-597A09FFC5AB}"/>
  <bookViews>
    <workbookView xWindow="-98" yWindow="-98" windowWidth="21795" windowHeight="13996" activeTab="4" xr2:uid="{00000000-000D-0000-FFFF-FFFF00000000}"/>
  </bookViews>
  <sheets>
    <sheet name="Apr - Jun 2024" sheetId="1" r:id="rId1"/>
    <sheet name="Jul - Sep 2024" sheetId="2" r:id="rId2"/>
    <sheet name="Oct - Dec 2024" sheetId="13" r:id="rId3"/>
    <sheet name="Jan - Mar 2025" sheetId="4" state="hidden" r:id="rId4"/>
    <sheet name="Summary 2024-25" sheetId="12" r:id="rId5"/>
  </sheets>
  <definedNames>
    <definedName name="_xlnm._FilterDatabase" localSheetId="3" hidden="1">'Jan - Mar 2025'!$A$2:$M$56</definedName>
    <definedName name="_xlnm._FilterDatabase" localSheetId="4" hidden="1">'Summary 2024-25'!$A$2:$I$2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2" l="1"/>
  <c r="D24" i="12"/>
  <c r="E24" i="12"/>
  <c r="F24" i="12"/>
  <c r="G24" i="12"/>
  <c r="H24" i="12"/>
  <c r="C24" i="12"/>
  <c r="H84" i="2"/>
  <c r="H86" i="2" s="1"/>
  <c r="I84" i="2"/>
  <c r="J84" i="2"/>
  <c r="K84" i="2"/>
  <c r="L84" i="2"/>
  <c r="L86" i="2" s="1"/>
  <c r="G84" i="2"/>
  <c r="E3" i="12"/>
  <c r="F3" i="12"/>
  <c r="G3" i="12"/>
  <c r="H3" i="12"/>
  <c r="E4" i="12"/>
  <c r="F4" i="12"/>
  <c r="G4" i="12"/>
  <c r="H4" i="12"/>
  <c r="D6" i="12"/>
  <c r="E6" i="12"/>
  <c r="F6" i="12"/>
  <c r="G6" i="12"/>
  <c r="H6" i="12"/>
  <c r="C6" i="12"/>
  <c r="M31" i="13"/>
  <c r="M32" i="13"/>
  <c r="M33" i="13"/>
  <c r="M34" i="13"/>
  <c r="M35" i="13"/>
  <c r="M36" i="13"/>
  <c r="C16" i="12"/>
  <c r="E16" i="12"/>
  <c r="F16" i="12"/>
  <c r="G16" i="12"/>
  <c r="H16" i="12"/>
  <c r="D16" i="12"/>
  <c r="H86" i="13"/>
  <c r="H85" i="1"/>
  <c r="D4" i="12"/>
  <c r="C3" i="12"/>
  <c r="M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40" i="1"/>
  <c r="M32" i="1"/>
  <c r="M33" i="1"/>
  <c r="M34" i="1"/>
  <c r="M35" i="1"/>
  <c r="M36" i="1"/>
  <c r="M37" i="1"/>
  <c r="M31" i="1"/>
  <c r="M22" i="1"/>
  <c r="M23" i="1"/>
  <c r="M24" i="1"/>
  <c r="M25" i="1"/>
  <c r="M26" i="1"/>
  <c r="M27" i="1"/>
  <c r="M28" i="1"/>
  <c r="M29" i="1"/>
  <c r="M21" i="1"/>
  <c r="H86" i="1"/>
  <c r="M86" i="1" s="1"/>
  <c r="I86" i="1"/>
  <c r="J86" i="1"/>
  <c r="J87" i="1" s="1"/>
  <c r="K86" i="1"/>
  <c r="L86" i="1"/>
  <c r="L87" i="1" s="1"/>
  <c r="G86" i="1"/>
  <c r="M85" i="1"/>
  <c r="I85" i="1"/>
  <c r="J85" i="1"/>
  <c r="K85" i="1"/>
  <c r="L85" i="1"/>
  <c r="G85" i="1"/>
  <c r="G87" i="1" s="1"/>
  <c r="I87" i="1"/>
  <c r="H85" i="2"/>
  <c r="I85" i="2"/>
  <c r="J85" i="2"/>
  <c r="K85" i="2"/>
  <c r="K86" i="2" s="1"/>
  <c r="L85" i="2"/>
  <c r="G85" i="2"/>
  <c r="I86" i="2"/>
  <c r="J86" i="2"/>
  <c r="M88" i="13"/>
  <c r="H88" i="13"/>
  <c r="I88" i="13"/>
  <c r="J88" i="13"/>
  <c r="K88" i="13"/>
  <c r="L88" i="13"/>
  <c r="G88" i="13"/>
  <c r="M87" i="13"/>
  <c r="H87" i="13"/>
  <c r="I87" i="13"/>
  <c r="J87" i="13"/>
  <c r="K87" i="13"/>
  <c r="L87" i="13"/>
  <c r="G87" i="13"/>
  <c r="M86" i="13"/>
  <c r="I86" i="13"/>
  <c r="J86" i="13"/>
  <c r="K86" i="13"/>
  <c r="L86" i="13"/>
  <c r="G86" i="13"/>
  <c r="E18" i="12"/>
  <c r="F18" i="12"/>
  <c r="G18" i="12"/>
  <c r="H18" i="12"/>
  <c r="C18" i="12"/>
  <c r="D18" i="12"/>
  <c r="C15" i="12"/>
  <c r="E15" i="12"/>
  <c r="F15" i="12"/>
  <c r="G15" i="12"/>
  <c r="H15" i="12"/>
  <c r="D15" i="12"/>
  <c r="C14" i="12"/>
  <c r="E14" i="12"/>
  <c r="F14" i="12"/>
  <c r="G14" i="12"/>
  <c r="H14" i="12"/>
  <c r="D14" i="12"/>
  <c r="C12" i="12"/>
  <c r="E12" i="12"/>
  <c r="F12" i="12"/>
  <c r="G12" i="12"/>
  <c r="H12" i="12"/>
  <c r="D12" i="12"/>
  <c r="C11" i="12"/>
  <c r="E11" i="12"/>
  <c r="F11" i="12"/>
  <c r="G11" i="12"/>
  <c r="H11" i="12"/>
  <c r="D11" i="12"/>
  <c r="C10" i="12"/>
  <c r="E10" i="12"/>
  <c r="F10" i="12"/>
  <c r="G10" i="12"/>
  <c r="H10" i="12"/>
  <c r="D10" i="12"/>
  <c r="E9" i="12"/>
  <c r="F9" i="12"/>
  <c r="G9" i="12"/>
  <c r="H9" i="12"/>
  <c r="C9" i="12"/>
  <c r="D9" i="12"/>
  <c r="E8" i="12"/>
  <c r="F8" i="12"/>
  <c r="G8" i="12"/>
  <c r="H8" i="12"/>
  <c r="C8" i="12"/>
  <c r="D8" i="12"/>
  <c r="C4" i="12"/>
  <c r="C5" i="12"/>
  <c r="C7" i="12"/>
  <c r="E7" i="12"/>
  <c r="F7" i="12"/>
  <c r="G7" i="12"/>
  <c r="H7" i="12"/>
  <c r="D7" i="12"/>
  <c r="E5" i="12"/>
  <c r="F5" i="12"/>
  <c r="G5" i="12"/>
  <c r="H5" i="12"/>
  <c r="D5" i="12"/>
  <c r="D3" i="12"/>
  <c r="G86" i="2" l="1"/>
  <c r="K87" i="1"/>
  <c r="H87" i="1"/>
  <c r="M85" i="2"/>
  <c r="M86" i="2"/>
  <c r="M84" i="2"/>
  <c r="M30" i="13"/>
  <c r="H48" i="13"/>
  <c r="M48" i="13" s="1"/>
  <c r="H49" i="13"/>
  <c r="M49" i="13" s="1"/>
  <c r="M47" i="13"/>
  <c r="M50" i="13"/>
  <c r="H52" i="13"/>
  <c r="M52" i="13" s="1"/>
  <c r="H51" i="13"/>
  <c r="M51" i="13" s="1"/>
  <c r="H46" i="13"/>
  <c r="M46" i="13" s="1"/>
  <c r="H45" i="13"/>
  <c r="M45" i="13" s="1"/>
  <c r="M44" i="13"/>
  <c r="M43" i="13"/>
  <c r="M76" i="13"/>
  <c r="M75" i="13"/>
  <c r="K71" i="13"/>
  <c r="G71" i="13"/>
  <c r="M74" i="13"/>
  <c r="M73" i="13"/>
  <c r="M72" i="13"/>
  <c r="M64" i="13"/>
  <c r="M65" i="13"/>
  <c r="M66" i="13"/>
  <c r="M67" i="13"/>
  <c r="M68" i="13"/>
  <c r="M69" i="13"/>
  <c r="M70" i="13"/>
  <c r="M77" i="13"/>
  <c r="M78" i="13"/>
  <c r="M87" i="1" l="1"/>
  <c r="M71" i="13"/>
  <c r="M22" i="13" l="1"/>
  <c r="M24" i="13"/>
  <c r="M19" i="13" l="1"/>
  <c r="M20" i="13"/>
  <c r="I21" i="13"/>
  <c r="J21" i="13"/>
  <c r="K21" i="13"/>
  <c r="L21" i="13"/>
  <c r="H21" i="13"/>
  <c r="H15" i="13" l="1"/>
  <c r="H17" i="13" s="1"/>
  <c r="I9" i="13"/>
  <c r="J9" i="13"/>
  <c r="K9" i="13"/>
  <c r="L9" i="13"/>
  <c r="H9" i="13"/>
  <c r="L79" i="13"/>
  <c r="K79" i="13"/>
  <c r="J79" i="13"/>
  <c r="H79" i="13"/>
  <c r="G79" i="13"/>
  <c r="I79" i="13"/>
  <c r="M63" i="13"/>
  <c r="L62" i="13"/>
  <c r="K62" i="13"/>
  <c r="J62" i="13"/>
  <c r="I62" i="13"/>
  <c r="H62" i="13"/>
  <c r="G62" i="13"/>
  <c r="M61" i="13"/>
  <c r="M60" i="13"/>
  <c r="M59" i="13"/>
  <c r="M58" i="13"/>
  <c r="M57" i="13"/>
  <c r="M56" i="13"/>
  <c r="M55" i="13"/>
  <c r="M54" i="13"/>
  <c r="L53" i="13"/>
  <c r="J53" i="13"/>
  <c r="I53" i="13"/>
  <c r="G53" i="13"/>
  <c r="K53" i="13"/>
  <c r="M42" i="13"/>
  <c r="M41" i="13"/>
  <c r="M40" i="13"/>
  <c r="M39" i="13"/>
  <c r="L38" i="13"/>
  <c r="K38" i="13"/>
  <c r="J38" i="13"/>
  <c r="I38" i="13"/>
  <c r="G38" i="13"/>
  <c r="H38" i="13"/>
  <c r="M37" i="13"/>
  <c r="M29" i="13"/>
  <c r="M28" i="13"/>
  <c r="L27" i="13"/>
  <c r="K27" i="13"/>
  <c r="J27" i="13"/>
  <c r="I27" i="13"/>
  <c r="H27" i="13"/>
  <c r="G27" i="13"/>
  <c r="M26" i="13"/>
  <c r="L25" i="13"/>
  <c r="K25" i="13"/>
  <c r="J25" i="13"/>
  <c r="I25" i="13"/>
  <c r="H25" i="13"/>
  <c r="G25" i="13"/>
  <c r="M25" i="13"/>
  <c r="L23" i="13"/>
  <c r="K23" i="13"/>
  <c r="J23" i="13"/>
  <c r="I23" i="13"/>
  <c r="H23" i="13"/>
  <c r="G23" i="13"/>
  <c r="M23" i="13"/>
  <c r="G21" i="13"/>
  <c r="M18" i="13"/>
  <c r="M21" i="13" s="1"/>
  <c r="L17" i="13"/>
  <c r="K17" i="13"/>
  <c r="J17" i="13"/>
  <c r="I17" i="13"/>
  <c r="G17" i="13"/>
  <c r="M16" i="13"/>
  <c r="L14" i="13"/>
  <c r="K14" i="13"/>
  <c r="J14" i="13"/>
  <c r="I14" i="13"/>
  <c r="H14" i="13"/>
  <c r="G14" i="13"/>
  <c r="M13" i="13"/>
  <c r="M12" i="13"/>
  <c r="L11" i="13"/>
  <c r="K11" i="13"/>
  <c r="J11" i="13"/>
  <c r="I11" i="13"/>
  <c r="H11" i="13"/>
  <c r="G11" i="13"/>
  <c r="M10" i="13"/>
  <c r="M11" i="13" s="1"/>
  <c r="M8" i="13"/>
  <c r="M9" i="13" s="1"/>
  <c r="L7" i="13"/>
  <c r="K7" i="13"/>
  <c r="J7" i="13"/>
  <c r="I7" i="13"/>
  <c r="H7" i="13"/>
  <c r="G7" i="13"/>
  <c r="G9" i="13" s="1"/>
  <c r="A7" i="13"/>
  <c r="M6" i="13"/>
  <c r="M5" i="13"/>
  <c r="L4" i="13"/>
  <c r="K4" i="13"/>
  <c r="J4" i="13"/>
  <c r="I4" i="13"/>
  <c r="H4" i="13"/>
  <c r="G4" i="13"/>
  <c r="M3" i="13"/>
  <c r="M4" i="13" s="1"/>
  <c r="G68" i="2"/>
  <c r="M26" i="2"/>
  <c r="M27" i="2"/>
  <c r="G28" i="2"/>
  <c r="G24" i="2"/>
  <c r="G22" i="2"/>
  <c r="H4" i="2"/>
  <c r="I4" i="2"/>
  <c r="J4" i="2"/>
  <c r="K4" i="2"/>
  <c r="L4" i="2"/>
  <c r="G4" i="2"/>
  <c r="G11" i="2"/>
  <c r="L28" i="2"/>
  <c r="K28" i="2"/>
  <c r="J28" i="2"/>
  <c r="I28" i="2"/>
  <c r="H28" i="2"/>
  <c r="M25" i="2"/>
  <c r="L24" i="2"/>
  <c r="K24" i="2"/>
  <c r="J24" i="2"/>
  <c r="I24" i="2"/>
  <c r="H24" i="2"/>
  <c r="M23" i="2"/>
  <c r="L7" i="2"/>
  <c r="L9" i="2" s="1"/>
  <c r="K7" i="2"/>
  <c r="K9" i="2" s="1"/>
  <c r="J7" i="2"/>
  <c r="I7" i="2"/>
  <c r="H7" i="2"/>
  <c r="H9" i="2" s="1"/>
  <c r="G7" i="2"/>
  <c r="A7" i="2"/>
  <c r="M6" i="2"/>
  <c r="M5" i="2"/>
  <c r="M15" i="13" l="1"/>
  <c r="M17" i="13" s="1"/>
  <c r="M27" i="13"/>
  <c r="M62" i="13"/>
  <c r="M14" i="13"/>
  <c r="M7" i="13"/>
  <c r="M53" i="13"/>
  <c r="M38" i="13"/>
  <c r="H53" i="13"/>
  <c r="M79" i="13"/>
  <c r="M24" i="2"/>
  <c r="G9" i="2"/>
  <c r="I12" i="12"/>
  <c r="J9" i="2"/>
  <c r="I9" i="2"/>
  <c r="I11" i="12"/>
  <c r="M28" i="2"/>
  <c r="M7" i="2"/>
  <c r="M9" i="2" s="1"/>
  <c r="I17" i="12" l="1"/>
  <c r="M58" i="1"/>
  <c r="M59" i="1"/>
  <c r="M60" i="1"/>
  <c r="M61" i="1"/>
  <c r="M62" i="1"/>
  <c r="M63" i="1"/>
  <c r="M64" i="1"/>
  <c r="M65" i="1"/>
  <c r="M66" i="1"/>
  <c r="M67" i="1"/>
  <c r="M68" i="1"/>
  <c r="M69" i="1"/>
  <c r="M57" i="1"/>
  <c r="I15" i="2"/>
  <c r="I17" i="2" s="1"/>
  <c r="K15" i="2"/>
  <c r="K17" i="2" s="1"/>
  <c r="G17" i="2"/>
  <c r="H17" i="2"/>
  <c r="J17" i="2"/>
  <c r="L17" i="2"/>
  <c r="M16" i="2"/>
  <c r="G14" i="2"/>
  <c r="H14" i="2"/>
  <c r="I14" i="2"/>
  <c r="J14" i="2"/>
  <c r="K14" i="2"/>
  <c r="L14" i="2"/>
  <c r="M44" i="2"/>
  <c r="M43" i="2"/>
  <c r="H41" i="2"/>
  <c r="K41" i="2"/>
  <c r="M38" i="2"/>
  <c r="G19" i="2"/>
  <c r="H19" i="2"/>
  <c r="I19" i="2"/>
  <c r="J19" i="2"/>
  <c r="K19" i="2"/>
  <c r="L19" i="2"/>
  <c r="H22" i="2"/>
  <c r="I22" i="2"/>
  <c r="J22" i="2"/>
  <c r="K22" i="2"/>
  <c r="L22" i="2"/>
  <c r="G35" i="2"/>
  <c r="I35" i="2"/>
  <c r="J35" i="2"/>
  <c r="K35" i="2"/>
  <c r="L35" i="2"/>
  <c r="G59" i="2"/>
  <c r="G70" i="2"/>
  <c r="H70" i="2"/>
  <c r="J70" i="2"/>
  <c r="K70" i="2"/>
  <c r="L70" i="2"/>
  <c r="H59" i="2"/>
  <c r="I59" i="2"/>
  <c r="J59" i="2"/>
  <c r="K59" i="2"/>
  <c r="L59" i="2"/>
  <c r="G50" i="2"/>
  <c r="I50" i="2"/>
  <c r="J50" i="2"/>
  <c r="K50" i="2"/>
  <c r="L50" i="2"/>
  <c r="M52" i="2"/>
  <c r="M53" i="2"/>
  <c r="M54" i="2"/>
  <c r="M55" i="2"/>
  <c r="M56" i="2"/>
  <c r="M57" i="2"/>
  <c r="M58" i="2"/>
  <c r="M37" i="2"/>
  <c r="M39" i="2"/>
  <c r="M40" i="2"/>
  <c r="M42" i="2"/>
  <c r="M45" i="2"/>
  <c r="M46" i="2"/>
  <c r="M47" i="2"/>
  <c r="M48" i="2"/>
  <c r="M49" i="2"/>
  <c r="I62" i="2"/>
  <c r="M62" i="2" s="1"/>
  <c r="H34" i="2"/>
  <c r="H35" i="2" s="1"/>
  <c r="M19" i="1"/>
  <c r="M18" i="1"/>
  <c r="M69" i="2"/>
  <c r="M68" i="2"/>
  <c r="M67" i="2"/>
  <c r="M66" i="2"/>
  <c r="M65" i="2"/>
  <c r="M64" i="2"/>
  <c r="M63" i="2"/>
  <c r="M61" i="2"/>
  <c r="M60" i="2"/>
  <c r="M51" i="2"/>
  <c r="M36" i="2"/>
  <c r="M33" i="2"/>
  <c r="M32" i="2"/>
  <c r="M31" i="2"/>
  <c r="M30" i="2"/>
  <c r="M29" i="2"/>
  <c r="M21" i="2"/>
  <c r="M20" i="2"/>
  <c r="M18" i="2"/>
  <c r="M19" i="2" s="1"/>
  <c r="M13" i="2"/>
  <c r="M12" i="2"/>
  <c r="M8" i="2"/>
  <c r="M3" i="2"/>
  <c r="M4" i="2" s="1"/>
  <c r="L11" i="2"/>
  <c r="K11" i="2"/>
  <c r="J11" i="2"/>
  <c r="I11" i="2"/>
  <c r="H11" i="2"/>
  <c r="M10" i="2"/>
  <c r="M34" i="2" l="1"/>
  <c r="M41" i="2"/>
  <c r="M50" i="2" s="1"/>
  <c r="M15" i="2"/>
  <c r="M17" i="2" s="1"/>
  <c r="C25" i="12"/>
  <c r="M14" i="2"/>
  <c r="M35" i="2"/>
  <c r="M70" i="2"/>
  <c r="M22" i="2"/>
  <c r="M59" i="2"/>
  <c r="H50" i="2"/>
  <c r="I70" i="2"/>
  <c r="I18" i="12" s="1"/>
  <c r="M20" i="1"/>
  <c r="M11" i="2"/>
  <c r="H11" i="1"/>
  <c r="G20" i="1"/>
  <c r="I20" i="1"/>
  <c r="J20" i="1"/>
  <c r="K20" i="1"/>
  <c r="L20" i="1"/>
  <c r="H20" i="1"/>
  <c r="H18" i="1"/>
  <c r="M10" i="1" l="1"/>
  <c r="I11" i="1"/>
  <c r="J11" i="1"/>
  <c r="K11" i="1"/>
  <c r="L11" i="1"/>
  <c r="G11" i="1"/>
  <c r="G13" i="1"/>
  <c r="I13" i="1"/>
  <c r="J13" i="1"/>
  <c r="K13" i="1"/>
  <c r="L13" i="1"/>
  <c r="H13" i="1"/>
  <c r="K56" i="1" l="1"/>
  <c r="M38" i="1" l="1"/>
  <c r="H39" i="1"/>
  <c r="I39" i="1"/>
  <c r="J39" i="1"/>
  <c r="K39" i="1"/>
  <c r="L39" i="1"/>
  <c r="G39" i="1"/>
  <c r="H56" i="1"/>
  <c r="I56" i="1"/>
  <c r="J56" i="1"/>
  <c r="L56" i="1"/>
  <c r="G56" i="1"/>
  <c r="I30" i="1"/>
  <c r="J30" i="1"/>
  <c r="K30" i="1"/>
  <c r="L30" i="1"/>
  <c r="G30" i="1"/>
  <c r="H70" i="1"/>
  <c r="I70" i="1"/>
  <c r="J70" i="1"/>
  <c r="K70" i="1"/>
  <c r="L70" i="1"/>
  <c r="G70" i="1"/>
  <c r="H30" i="1" l="1"/>
  <c r="M30" i="1"/>
  <c r="I5" i="12" l="1"/>
  <c r="I4" i="12"/>
  <c r="I3" i="12"/>
  <c r="A3" i="12"/>
  <c r="M56" i="1" l="1"/>
  <c r="L73" i="1"/>
  <c r="K73" i="1"/>
  <c r="J73" i="1"/>
  <c r="I73" i="1"/>
  <c r="H73" i="1"/>
  <c r="G73" i="1"/>
  <c r="M71" i="1"/>
  <c r="M73" i="1" s="1"/>
  <c r="M70" i="1"/>
  <c r="M39" i="1"/>
  <c r="L17" i="1"/>
  <c r="K17" i="1"/>
  <c r="J17" i="1"/>
  <c r="I17" i="1"/>
  <c r="H17" i="1"/>
  <c r="G17" i="1"/>
  <c r="M16" i="1"/>
  <c r="M17" i="1" s="1"/>
  <c r="L15" i="1"/>
  <c r="K15" i="1"/>
  <c r="J15" i="1"/>
  <c r="I15" i="1"/>
  <c r="H15" i="1"/>
  <c r="G15" i="1"/>
  <c r="M14" i="1"/>
  <c r="M13" i="1"/>
  <c r="M11" i="1"/>
  <c r="L8" i="1"/>
  <c r="K8" i="1"/>
  <c r="J8" i="1"/>
  <c r="I8" i="1"/>
  <c r="H8" i="1"/>
  <c r="G8" i="1"/>
  <c r="M7" i="1"/>
  <c r="M8" i="1" s="1"/>
  <c r="L6" i="1"/>
  <c r="K6" i="1"/>
  <c r="J6" i="1"/>
  <c r="I6" i="1"/>
  <c r="H6" i="1"/>
  <c r="G6" i="1"/>
  <c r="M5" i="1"/>
  <c r="L4" i="1"/>
  <c r="K4" i="1"/>
  <c r="J4" i="1"/>
  <c r="I4" i="1"/>
  <c r="H4" i="1"/>
  <c r="G4" i="1"/>
  <c r="M3" i="1"/>
  <c r="M4" i="1" s="1"/>
  <c r="J74" i="1" l="1"/>
  <c r="G74" i="1"/>
  <c r="K74" i="1"/>
  <c r="H74" i="1"/>
  <c r="L74" i="1"/>
  <c r="I74" i="1"/>
  <c r="M79" i="1"/>
  <c r="J79" i="1"/>
  <c r="G79" i="1"/>
  <c r="K79" i="1"/>
  <c r="H79" i="1"/>
  <c r="L79" i="1"/>
  <c r="I79" i="1"/>
  <c r="M15" i="1"/>
  <c r="M6" i="1"/>
  <c r="M74" i="1" l="1"/>
  <c r="I14" i="12"/>
  <c r="G78" i="1"/>
  <c r="G80" i="1" s="1"/>
  <c r="G81" i="1" s="1"/>
  <c r="H78" i="1"/>
  <c r="H80" i="1" s="1"/>
  <c r="H81" i="1" s="1"/>
  <c r="I78" i="1"/>
  <c r="I80" i="1" s="1"/>
  <c r="I81" i="1" s="1"/>
  <c r="L78" i="1"/>
  <c r="L80" i="1" s="1"/>
  <c r="L81" i="1" s="1"/>
  <c r="J78" i="1"/>
  <c r="J80" i="1" s="1"/>
  <c r="J81" i="1" s="1"/>
  <c r="K78" i="1"/>
  <c r="K80" i="1" s="1"/>
  <c r="K81" i="1" s="1"/>
  <c r="M78" i="1" l="1"/>
  <c r="M80" i="1"/>
  <c r="M81" i="1"/>
  <c r="I8" i="12" l="1"/>
  <c r="I7" i="12"/>
  <c r="E25" i="12"/>
  <c r="F25" i="12"/>
  <c r="G25" i="12"/>
  <c r="H25" i="12"/>
  <c r="C26" i="12" l="1"/>
  <c r="I6" i="12"/>
  <c r="C20" i="12"/>
  <c r="H20" i="12"/>
  <c r="H26" i="12"/>
  <c r="H27" i="12" s="1"/>
  <c r="G26" i="12"/>
  <c r="G27" i="12" s="1"/>
  <c r="G20" i="12"/>
  <c r="F26" i="12"/>
  <c r="F27" i="12" s="1"/>
  <c r="F20" i="12"/>
  <c r="E20" i="12"/>
  <c r="E26" i="12"/>
  <c r="E27" i="12" s="1"/>
  <c r="I9" i="12"/>
  <c r="I10" i="12"/>
  <c r="I15" i="12"/>
  <c r="I16" i="12" l="1"/>
  <c r="I25" i="12" s="1"/>
  <c r="D25" i="12"/>
  <c r="D26" i="12" s="1"/>
  <c r="D20" i="12"/>
  <c r="C27" i="12"/>
  <c r="I20" i="12" l="1"/>
  <c r="D27" i="12"/>
  <c r="I27" i="12" s="1"/>
  <c r="I26" i="12"/>
</calcChain>
</file>

<file path=xl/sharedStrings.xml><?xml version="1.0" encoding="utf-8"?>
<sst xmlns="http://schemas.openxmlformats.org/spreadsheetml/2006/main" count="1011" uniqueCount="123">
  <si>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</si>
  <si>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</si>
  <si>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</si>
  <si>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</si>
  <si>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</si>
  <si>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</si>
  <si>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</si>
  <si>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Rail / Tube / Bus</t>
  </si>
  <si>
    <t>Accommodation / Meals</t>
  </si>
  <si>
    <t>Other</t>
  </si>
  <si>
    <t>Total</t>
  </si>
  <si>
    <t>SUMMARY</t>
  </si>
  <si>
    <t>TOTAL</t>
  </si>
  <si>
    <t>MEMBERS TOTALS</t>
  </si>
  <si>
    <t>SENIOR EXECUTIVE's TOTALS</t>
  </si>
  <si>
    <t>TOTAL MEMBERS &amp; DIRECTORS</t>
  </si>
  <si>
    <t>GRAND TOTALS</t>
  </si>
  <si>
    <t xml:space="preserve"> </t>
  </si>
  <si>
    <t>Chief Executive</t>
  </si>
  <si>
    <t>SENIOR MANAGEMENT</t>
  </si>
  <si>
    <t>Milage</t>
  </si>
  <si>
    <t>Taxi</t>
  </si>
  <si>
    <t>L Dineley</t>
  </si>
  <si>
    <t>Sullivan, Colin</t>
  </si>
  <si>
    <t>Harrison, Nicky</t>
  </si>
  <si>
    <t>Director of Regulation</t>
  </si>
  <si>
    <t>Authority Member</t>
  </si>
  <si>
    <t>London</t>
  </si>
  <si>
    <t>Greenfield, Andy</t>
  </si>
  <si>
    <t>Belfast</t>
  </si>
  <si>
    <t>Dodds, Helen</t>
  </si>
  <si>
    <t>Board Meeting</t>
  </si>
  <si>
    <t>Crowe, Gary</t>
  </si>
  <si>
    <t>Berry, Lynne</t>
  </si>
  <si>
    <t>Chakraborti,</t>
  </si>
  <si>
    <t>Donovan, Ellen</t>
  </si>
  <si>
    <t>Dineley, Louise</t>
  </si>
  <si>
    <t>Sydee, Richard</t>
  </si>
  <si>
    <t>Director of Finance</t>
  </si>
  <si>
    <t>Chief executive</t>
  </si>
  <si>
    <t>Director of Data, Development &amp; Technology</t>
  </si>
  <si>
    <t>Dineley Louise</t>
  </si>
  <si>
    <t>McDermott, John</t>
  </si>
  <si>
    <t>Deputy Director</t>
  </si>
  <si>
    <t>Bowman, Deborah</t>
  </si>
  <si>
    <t>Chakraborti, Tom</t>
  </si>
  <si>
    <t>Lewis, David</t>
  </si>
  <si>
    <t>Accommo-dation / Meals</t>
  </si>
  <si>
    <t>Milage/
Parking</t>
  </si>
  <si>
    <t>Harrison, Nicolette</t>
  </si>
  <si>
    <t>Director</t>
  </si>
  <si>
    <t>Non Executive Director</t>
  </si>
  <si>
    <t>Non Executive Director, Chair of the Board</t>
  </si>
  <si>
    <t>Lewis,  David</t>
  </si>
  <si>
    <t>David Liewis</t>
  </si>
  <si>
    <t>Ellen Donovan</t>
  </si>
  <si>
    <t>Helen Dodds</t>
  </si>
  <si>
    <t>Gary Crowe</t>
  </si>
  <si>
    <t>Andy Greenfield</t>
  </si>
  <si>
    <t>Non Executive Director, Chair of ARAC</t>
  </si>
  <si>
    <t>Colin Sullivan</t>
  </si>
  <si>
    <t>Nicky Harrison</t>
  </si>
  <si>
    <t>John McDermott</t>
  </si>
  <si>
    <t>SMT Away Day</t>
  </si>
  <si>
    <t xml:space="preserve"> MEMBERS &amp; DIRECTORS - EXPENSES CLAIMS / INVOICES RECEIVED BETWEEN 1ST JANUARY AND 31ST MARCH 2024</t>
  </si>
  <si>
    <t xml:space="preserve"> MEMBERS &amp; DIRECTORS - EXPENSES CLAIMS / INVOICES RECEIVED BETWEEN 1ST JULY AND 30TH SEPTEMBER 2023</t>
  </si>
  <si>
    <t xml:space="preserve">Deputy Director </t>
  </si>
  <si>
    <t>ARAC Meeting</t>
  </si>
  <si>
    <t>Internal Meeting</t>
  </si>
  <si>
    <t>All Staff Day</t>
  </si>
  <si>
    <t>N/A</t>
  </si>
  <si>
    <t>Cancelled rail travel</t>
  </si>
  <si>
    <t>Board meeting</t>
  </si>
  <si>
    <t>Skrinar, Tom</t>
  </si>
  <si>
    <t>Office Meeting</t>
  </si>
  <si>
    <t>2RP</t>
  </si>
  <si>
    <t>Cancelled Rail Travel</t>
  </si>
  <si>
    <t>AUTHORITY  MEMBERS &amp; DIRECTORS - EXPENSES CLAIMS / INVOICES RECEIVED BETWEEN 1ST APRIL AND 30TH JUNE 2024</t>
  </si>
  <si>
    <t>MEETING WITH EXTERNAL BODIES</t>
  </si>
  <si>
    <t>Edinburgh</t>
  </si>
  <si>
    <t>Manchester</t>
  </si>
  <si>
    <t>Rail Canx/Refund</t>
  </si>
  <si>
    <t>Belfast City</t>
  </si>
  <si>
    <t>Glasgow</t>
  </si>
  <si>
    <t>Operational Activity</t>
  </si>
  <si>
    <t>Site Visit</t>
  </si>
  <si>
    <t>Conference Attendance</t>
  </si>
  <si>
    <t>Meeting with external bodies</t>
  </si>
  <si>
    <t xml:space="preserve"> MEMBERS &amp; DIRECTORS - EXPENSES CLAIMS / INVOICES RECEIVED BETWEEN 1ST APRIL 2024 AND 31ST MARCH 2025</t>
  </si>
  <si>
    <t>Stakeholder Event</t>
  </si>
  <si>
    <t>19-20/09/2024</t>
  </si>
  <si>
    <t>Board Meeting &amp; Stakeholder event</t>
  </si>
  <si>
    <t>Anderson, Mhairi</t>
  </si>
  <si>
    <t>Internal meeting cancellation</t>
  </si>
  <si>
    <t>ARAC meeting</t>
  </si>
  <si>
    <t>HSJ Patient Safety Congress</t>
  </si>
  <si>
    <t>ABO Learning event</t>
  </si>
  <si>
    <t>Stakeholder event</t>
  </si>
  <si>
    <t>All Staff day</t>
  </si>
  <si>
    <t>Team meeting</t>
  </si>
  <si>
    <t>Team meeting cancelled</t>
  </si>
  <si>
    <t>DHSC Quarterly meeting cancelled</t>
  </si>
  <si>
    <t>Internal meeting</t>
  </si>
  <si>
    <t>Anderson, Mharir</t>
  </si>
  <si>
    <t>Lock, David</t>
  </si>
  <si>
    <t>Watts Jessica</t>
  </si>
  <si>
    <t>Watts, Jessica</t>
  </si>
  <si>
    <t>19-20/10/2024</t>
  </si>
  <si>
    <t>ALB Senior Leaders meeting</t>
  </si>
  <si>
    <t>Internal meeting cancelled</t>
  </si>
  <si>
    <t xml:space="preserve">Internal meeting </t>
  </si>
  <si>
    <t>7/3/24, 12/6/24, 27/6/24, 19-20/9/24, 4/11/24, 5/12/24.</t>
  </si>
  <si>
    <t xml:space="preserve">Board Meeting   </t>
  </si>
  <si>
    <t>Inspection Attendance</t>
  </si>
  <si>
    <t xml:space="preserve">Director of Data, Technology &amp; Development </t>
  </si>
  <si>
    <t>16-17/11/2024</t>
  </si>
  <si>
    <t>Regulation Directorate Team Day</t>
  </si>
  <si>
    <t>Professional subscription</t>
  </si>
  <si>
    <t>6-7/11/2024</t>
  </si>
  <si>
    <t>11-12/11/2024</t>
  </si>
  <si>
    <t>SMT Biz Plan Workshop Day</t>
  </si>
  <si>
    <t>Quarterly Accountability Review meeting</t>
  </si>
  <si>
    <t>Leeds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</si>
</sst>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0"/>
      <color theme="0"/>
      <name val="Arial Narrow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A0128"/>
        <bgColor indexed="64"/>
      </patternFill>
    </fill>
    <fill>
      <patternFill patternType="solid">
        <fgColor rgb="FF5B2D77"/>
        <bgColor indexed="64"/>
      </patternFill>
    </fill>
    <fill>
      <patternFill patternType="solid">
        <fgColor rgb="FFBDD9E4"/>
        <bgColor indexed="64"/>
      </patternFill>
    </fill>
    <fill>
      <patternFill patternType="solid">
        <fgColor rgb="FF5C8FA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3" fontId="7" fillId="0" borderId="0" xfId="0" applyNumberFormat="1" applyFont="1"/>
    <xf numFmtId="43" fontId="8" fillId="0" borderId="3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4" fillId="0" borderId="0" xfId="0" applyNumberFormat="1" applyFont="1"/>
    <xf numFmtId="43" fontId="8" fillId="0" borderId="0" xfId="1" applyFont="1" applyBorder="1"/>
    <xf numFmtId="22" fontId="4" fillId="0" borderId="0" xfId="0" applyNumberFormat="1" applyFont="1"/>
    <xf numFmtId="0" fontId="8" fillId="2" borderId="4" xfId="2" applyFont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5" fillId="5" borderId="11" xfId="0" applyFont="1" applyFill="1" applyBorder="1"/>
    <xf numFmtId="43" fontId="5" fillId="7" borderId="12" xfId="1" applyFont="1" applyFill="1" applyBorder="1"/>
    <xf numFmtId="0" fontId="8" fillId="5" borderId="11" xfId="0" applyFont="1" applyFill="1" applyBorder="1"/>
    <xf numFmtId="43" fontId="8" fillId="7" borderId="12" xfId="1" applyFont="1" applyFill="1" applyBorder="1"/>
    <xf numFmtId="43" fontId="5" fillId="7" borderId="1" xfId="1" applyFont="1" applyFill="1" applyBorder="1"/>
    <xf numFmtId="43" fontId="8" fillId="0" borderId="13" xfId="1" applyFont="1" applyBorder="1"/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49" fontId="2" fillId="8" borderId="1" xfId="3" applyNumberFormat="1" applyFont="1" applyFill="1" applyBorder="1" applyAlignment="1"/>
    <xf numFmtId="43" fontId="2" fillId="8" borderId="1" xfId="1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wrapText="1"/>
    </xf>
    <xf numFmtId="14" fontId="11" fillId="9" borderId="2" xfId="0" applyNumberFormat="1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/>
    </xf>
    <xf numFmtId="43" fontId="11" fillId="9" borderId="2" xfId="1" applyFont="1" applyFill="1" applyBorder="1" applyAlignment="1">
      <alignment horizontal="center" wrapText="1"/>
    </xf>
    <xf numFmtId="14" fontId="6" fillId="10" borderId="2" xfId="0" applyNumberFormat="1" applyFont="1" applyFill="1" applyBorder="1"/>
    <xf numFmtId="14" fontId="6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3" fontId="6" fillId="10" borderId="2" xfId="1" applyFont="1" applyFill="1" applyBorder="1"/>
    <xf numFmtId="0" fontId="6" fillId="11" borderId="2" xfId="0" applyFont="1" applyFill="1" applyBorder="1"/>
    <xf numFmtId="0" fontId="12" fillId="11" borderId="2" xfId="0" applyFont="1" applyFill="1" applyBorder="1"/>
    <xf numFmtId="164" fontId="6" fillId="11" borderId="2" xfId="0" applyNumberFormat="1" applyFont="1" applyFill="1" applyBorder="1" applyAlignment="1">
      <alignment horizontal="left"/>
    </xf>
    <xf numFmtId="0" fontId="5" fillId="11" borderId="2" xfId="0" applyFont="1" applyFill="1" applyBorder="1"/>
    <xf numFmtId="14" fontId="6" fillId="11" borderId="2" xfId="0" applyNumberFormat="1" applyFont="1" applyFill="1" applyBorder="1" applyAlignment="1">
      <alignment horizontal="left"/>
    </xf>
    <xf numFmtId="43" fontId="5" fillId="11" borderId="2" xfId="1" applyFont="1" applyFill="1" applyBorder="1"/>
    <xf numFmtId="0" fontId="13" fillId="11" borderId="2" xfId="0" applyFont="1" applyFill="1" applyBorder="1"/>
    <xf numFmtId="14" fontId="6" fillId="10" borderId="2" xfId="0" applyNumberFormat="1" applyFont="1" applyFill="1" applyBorder="1" applyAlignment="1">
      <alignment wrapText="1"/>
    </xf>
    <xf numFmtId="14" fontId="12" fillId="11" borderId="2" xfId="0" applyNumberFormat="1" applyFont="1" applyFill="1" applyBorder="1"/>
    <xf numFmtId="43" fontId="8" fillId="0" borderId="3" xfId="1" applyFont="1" applyBorder="1" applyAlignment="1">
      <alignment horizontal="center"/>
    </xf>
    <xf numFmtId="49" fontId="2" fillId="8" borderId="1" xfId="3" applyNumberFormat="1" applyFont="1" applyFill="1" applyBorder="1"/>
    <xf numFmtId="43" fontId="2" fillId="8" borderId="1" xfId="4" applyFont="1" applyFill="1" applyBorder="1" applyAlignment="1">
      <alignment horizontal="center"/>
    </xf>
    <xf numFmtId="0" fontId="4" fillId="0" borderId="0" xfId="5" applyFont="1"/>
    <xf numFmtId="0" fontId="11" fillId="9" borderId="2" xfId="5" applyFont="1" applyFill="1" applyBorder="1" applyAlignment="1">
      <alignment horizontal="left" wrapText="1"/>
    </xf>
    <xf numFmtId="43" fontId="11" fillId="9" borderId="2" xfId="4" applyFont="1" applyFill="1" applyBorder="1" applyAlignment="1">
      <alignment horizontal="center" wrapText="1"/>
    </xf>
    <xf numFmtId="14" fontId="6" fillId="10" borderId="2" xfId="5" applyNumberFormat="1" applyFont="1" applyFill="1" applyBorder="1"/>
    <xf numFmtId="14" fontId="6" fillId="10" borderId="2" xfId="5" applyNumberFormat="1" applyFont="1" applyFill="1" applyBorder="1" applyAlignment="1">
      <alignment horizontal="right"/>
    </xf>
    <xf numFmtId="0" fontId="6" fillId="10" borderId="2" xfId="5" applyFont="1" applyFill="1" applyBorder="1"/>
    <xf numFmtId="43" fontId="6" fillId="10" borderId="2" xfId="4" applyFont="1" applyFill="1" applyBorder="1"/>
    <xf numFmtId="14" fontId="12" fillId="11" borderId="2" xfId="5" applyNumberFormat="1" applyFont="1" applyFill="1" applyBorder="1"/>
    <xf numFmtId="0" fontId="6" fillId="11" borderId="2" xfId="5" applyFont="1" applyFill="1" applyBorder="1"/>
    <xf numFmtId="164" fontId="6" fillId="11" borderId="2" xfId="5" applyNumberFormat="1" applyFont="1" applyFill="1" applyBorder="1" applyAlignment="1">
      <alignment horizontal="left"/>
    </xf>
    <xf numFmtId="0" fontId="5" fillId="11" borderId="2" xfId="5" applyFont="1" applyFill="1" applyBorder="1"/>
    <xf numFmtId="14" fontId="6" fillId="11" borderId="2" xfId="5" applyNumberFormat="1" applyFont="1" applyFill="1" applyBorder="1" applyAlignment="1">
      <alignment horizontal="left"/>
    </xf>
    <xf numFmtId="43" fontId="5" fillId="11" borderId="2" xfId="4" applyFont="1" applyFill="1" applyBorder="1"/>
    <xf numFmtId="14" fontId="12" fillId="0" borderId="2" xfId="5" applyNumberFormat="1" applyFont="1" applyBorder="1"/>
    <xf numFmtId="0" fontId="6" fillId="0" borderId="2" xfId="5" applyFont="1" applyBorder="1"/>
    <xf numFmtId="164" fontId="6" fillId="0" borderId="2" xfId="5" applyNumberFormat="1" applyFont="1" applyBorder="1" applyAlignment="1">
      <alignment horizontal="left"/>
    </xf>
    <xf numFmtId="0" fontId="5" fillId="0" borderId="2" xfId="5" applyFont="1" applyBorder="1"/>
    <xf numFmtId="14" fontId="6" fillId="0" borderId="2" xfId="5" applyNumberFormat="1" applyFont="1" applyBorder="1" applyAlignment="1">
      <alignment horizontal="left"/>
    </xf>
    <xf numFmtId="43" fontId="8" fillId="0" borderId="2" xfId="4" applyFont="1" applyBorder="1"/>
    <xf numFmtId="43" fontId="8" fillId="2" borderId="5" xfId="4" applyFont="1" applyFill="1" applyBorder="1" applyAlignment="1">
      <alignment horizontal="center"/>
    </xf>
    <xf numFmtId="43" fontId="8" fillId="2" borderId="6" xfId="4" applyFont="1" applyFill="1" applyBorder="1" applyAlignment="1">
      <alignment horizontal="center"/>
    </xf>
    <xf numFmtId="165" fontId="5" fillId="4" borderId="7" xfId="5" applyNumberFormat="1" applyFont="1" applyFill="1" applyBorder="1" applyAlignment="1">
      <alignment horizontal="center" wrapText="1"/>
    </xf>
    <xf numFmtId="43" fontId="5" fillId="4" borderId="8" xfId="4" applyFont="1" applyFill="1" applyBorder="1" applyAlignment="1">
      <alignment horizontal="center" wrapText="1"/>
    </xf>
    <xf numFmtId="43" fontId="5" fillId="4" borderId="9" xfId="4" applyFont="1" applyFill="1" applyBorder="1" applyAlignment="1">
      <alignment horizontal="center" wrapText="1"/>
    </xf>
    <xf numFmtId="43" fontId="5" fillId="4" borderId="10" xfId="4" applyFont="1" applyFill="1" applyBorder="1" applyAlignment="1">
      <alignment horizontal="center" wrapText="1"/>
    </xf>
    <xf numFmtId="0" fontId="5" fillId="5" borderId="11" xfId="5" applyFont="1" applyFill="1" applyBorder="1"/>
    <xf numFmtId="43" fontId="5" fillId="10" borderId="12" xfId="4" applyFont="1" applyFill="1" applyBorder="1"/>
    <xf numFmtId="0" fontId="8" fillId="5" borderId="11" xfId="5" applyFont="1" applyFill="1" applyBorder="1"/>
    <xf numFmtId="43" fontId="8" fillId="10" borderId="12" xfId="4" applyFont="1" applyFill="1" applyBorder="1"/>
    <xf numFmtId="43" fontId="5" fillId="10" borderId="1" xfId="4" applyFont="1" applyFill="1" applyBorder="1"/>
    <xf numFmtId="0" fontId="5" fillId="6" borderId="14" xfId="5" applyFont="1" applyFill="1" applyBorder="1"/>
    <xf numFmtId="43" fontId="5" fillId="6" borderId="15" xfId="4" applyFont="1" applyFill="1" applyBorder="1"/>
    <xf numFmtId="43" fontId="5" fillId="6" borderId="16" xfId="4" applyFont="1" applyFill="1" applyBorder="1"/>
    <xf numFmtId="0" fontId="11" fillId="9" borderId="2" xfId="5" applyFont="1" applyFill="1" applyBorder="1" applyAlignment="1">
      <alignment horizontal="left" vertical="top" wrapText="1"/>
    </xf>
    <xf numFmtId="14" fontId="11" fillId="9" borderId="2" xfId="5" applyNumberFormat="1" applyFont="1" applyFill="1" applyBorder="1" applyAlignment="1">
      <alignment horizontal="left" vertical="top" wrapText="1"/>
    </xf>
    <xf numFmtId="0" fontId="11" fillId="9" borderId="2" xfId="5" applyFont="1" applyFill="1" applyBorder="1" applyAlignment="1">
      <alignment horizontal="left" vertical="top"/>
    </xf>
    <xf numFmtId="43" fontId="11" fillId="9" borderId="2" xfId="4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4" fontId="12" fillId="10" borderId="2" xfId="5" applyNumberFormat="1" applyFont="1" applyFill="1" applyBorder="1"/>
    <xf numFmtId="43" fontId="5" fillId="10" borderId="2" xfId="4" applyFont="1" applyFill="1" applyBorder="1"/>
    <xf numFmtId="14" fontId="5" fillId="10" borderId="2" xfId="5" applyNumberFormat="1" applyFont="1" applyFill="1" applyBorder="1"/>
    <xf numFmtId="43" fontId="9" fillId="10" borderId="2" xfId="1" applyFont="1" applyFill="1" applyBorder="1"/>
    <xf numFmtId="43" fontId="4" fillId="0" borderId="0" xfId="5" applyNumberFormat="1" applyFont="1"/>
    <xf numFmtId="14" fontId="13" fillId="11" borderId="2" xfId="5" applyNumberFormat="1" applyFont="1" applyFill="1" applyBorder="1"/>
    <xf numFmtId="164" fontId="14" fillId="11" borderId="2" xfId="0" applyNumberFormat="1" applyFont="1" applyFill="1" applyBorder="1" applyAlignment="1">
      <alignment horizontal="left"/>
    </xf>
    <xf numFmtId="43" fontId="6" fillId="11" borderId="2" xfId="1" applyFont="1" applyFill="1" applyBorder="1"/>
    <xf numFmtId="43" fontId="15" fillId="0" borderId="0" xfId="5" applyNumberFormat="1" applyFont="1"/>
    <xf numFmtId="0" fontId="15" fillId="0" borderId="0" xfId="5" applyFont="1"/>
    <xf numFmtId="43" fontId="16" fillId="0" borderId="13" xfId="5" applyNumberFormat="1" applyFont="1" applyBorder="1" applyAlignment="1">
      <alignment wrapText="1"/>
    </xf>
    <xf numFmtId="0" fontId="16" fillId="0" borderId="13" xfId="5" applyFont="1" applyBorder="1" applyAlignment="1">
      <alignment wrapText="1"/>
    </xf>
  </cellXfs>
  <cellStyles count="6">
    <cellStyle name="Accent5" xfId="3" builtinId="45"/>
    <cellStyle name="Comma" xfId="1" builtinId="3"/>
    <cellStyle name="Comma 4" xfId="4" xr:uid="{E476BB4D-407E-42E3-BEDF-5D3164C7F177}"/>
    <cellStyle name="Good" xfId="2" builtinId="26"/>
    <cellStyle name="Normal" xfId="0" builtinId="0"/>
    <cellStyle name="Normal 5" xfId="5" xr:uid="{B0321128-684B-4BF1-977A-08A078D1C286}"/>
  </cellStyles>
  <dxfs count="0"/>
  <tableStyles count="0" defaultTableStyle="TableStyleMedium2" defaultPivotStyle="PivotStyleLight16"/>
  <colors>
    <mruColors>
      <color rgb="FFBDD9E4"/>
      <color rgb="FF5C8FA2"/>
      <color rgb="FFA3D869"/>
      <color rgb="FF1A0128"/>
      <color rgb="FFBDD916"/>
      <color rgb="FF5B2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"/>
  <sheetViews>
    <sheetView zoomScaleNormal="100" workbookViewId="0">
      <pane xSplit="1" ySplit="2" topLeftCell="D60" activePane="bottomRight" state="frozen"/>
      <selection pane="topRight" activeCell="B1" sqref="B1"/>
      <selection pane="bottomLeft" activeCell="A3" sqref="A3"/>
      <selection pane="bottomRight" activeCell="G86" sqref="G86"/>
    </sheetView>
  </sheetViews>
  <sheetFormatPr defaultColWidth="9.1328125" defaultRowHeight="13.5" x14ac:dyDescent="0.35"/>
  <cols>
    <col min="1" max="1" width="16.1328125" style="1" customWidth="1"/>
    <col min="2" max="2" width="29.86328125" style="1" customWidth="1"/>
    <col min="3" max="3" width="9.265625" style="1" bestFit="1" customWidth="1"/>
    <col min="4" max="4" width="34.73046875" style="1" bestFit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s="88" customFormat="1" ht="38.25" x14ac:dyDescent="0.45">
      <c r="A2" s="84" t="s">
        <v>0</v>
      </c>
      <c r="B2" s="84" t="s">
        <v>1</v>
      </c>
      <c r="C2" s="85" t="s">
        <v>2</v>
      </c>
      <c r="D2" s="84" t="s">
        <v>3</v>
      </c>
      <c r="E2" s="84" t="s">
        <v>4</v>
      </c>
      <c r="F2" s="86" t="s">
        <v>5</v>
      </c>
      <c r="G2" s="87" t="s">
        <v>6</v>
      </c>
      <c r="H2" s="87" t="s">
        <v>7</v>
      </c>
      <c r="I2" s="87" t="s">
        <v>48</v>
      </c>
      <c r="J2" s="87" t="s">
        <v>21</v>
      </c>
      <c r="K2" s="87" t="s">
        <v>47</v>
      </c>
      <c r="L2" s="87" t="s">
        <v>9</v>
      </c>
      <c r="M2" s="87" t="s">
        <v>10</v>
      </c>
    </row>
    <row r="3" spans="1:13" x14ac:dyDescent="0.35">
      <c r="A3" s="54" t="s">
        <v>33</v>
      </c>
      <c r="B3" s="54" t="s">
        <v>26</v>
      </c>
      <c r="C3" s="55"/>
      <c r="D3" s="54"/>
      <c r="E3" s="55"/>
      <c r="F3" s="56"/>
      <c r="G3" s="57"/>
      <c r="H3" s="57"/>
      <c r="I3" s="57"/>
      <c r="J3" s="57"/>
      <c r="K3" s="57"/>
      <c r="L3" s="57"/>
      <c r="M3" s="57">
        <f>SUM(G3:L3)</f>
        <v>0</v>
      </c>
    </row>
    <row r="4" spans="1:13" x14ac:dyDescent="0.35">
      <c r="A4" s="58"/>
      <c r="B4" s="59"/>
      <c r="C4" s="60"/>
      <c r="D4" s="61"/>
      <c r="E4" s="62"/>
      <c r="F4" s="59"/>
      <c r="G4" s="63">
        <f t="shared" ref="G4:M4" si="0">SUM(G3:G3)</f>
        <v>0</v>
      </c>
      <c r="H4" s="63">
        <f t="shared" si="0"/>
        <v>0</v>
      </c>
      <c r="I4" s="63">
        <f t="shared" si="0"/>
        <v>0</v>
      </c>
      <c r="J4" s="63">
        <f t="shared" si="0"/>
        <v>0</v>
      </c>
      <c r="K4" s="63">
        <f t="shared" si="0"/>
        <v>0</v>
      </c>
      <c r="L4" s="63">
        <f t="shared" si="0"/>
        <v>0</v>
      </c>
      <c r="M4" s="63">
        <f t="shared" si="0"/>
        <v>0</v>
      </c>
    </row>
    <row r="5" spans="1:13" x14ac:dyDescent="0.35">
      <c r="A5" s="54" t="s">
        <v>44</v>
      </c>
      <c r="B5" s="54" t="s">
        <v>26</v>
      </c>
      <c r="C5" s="55"/>
      <c r="D5" s="54"/>
      <c r="E5" s="55"/>
      <c r="F5" s="56"/>
      <c r="G5" s="57"/>
      <c r="H5" s="57"/>
      <c r="I5" s="57"/>
      <c r="J5" s="57"/>
      <c r="K5" s="57"/>
      <c r="L5" s="57"/>
      <c r="M5" s="57">
        <f t="shared" ref="M5" si="1">SUM(G5:L5)</f>
        <v>0</v>
      </c>
    </row>
    <row r="6" spans="1:13" x14ac:dyDescent="0.35">
      <c r="A6" s="58"/>
      <c r="B6" s="59"/>
      <c r="C6" s="60"/>
      <c r="D6" s="61"/>
      <c r="E6" s="62"/>
      <c r="F6" s="59"/>
      <c r="G6" s="63">
        <f t="shared" ref="G6:M6" si="2">SUM(G5:G5)</f>
        <v>0</v>
      </c>
      <c r="H6" s="63">
        <f t="shared" si="2"/>
        <v>0</v>
      </c>
      <c r="I6" s="63">
        <f t="shared" si="2"/>
        <v>0</v>
      </c>
      <c r="J6" s="63">
        <f t="shared" si="2"/>
        <v>0</v>
      </c>
      <c r="K6" s="63">
        <f t="shared" si="2"/>
        <v>0</v>
      </c>
      <c r="L6" s="63">
        <f t="shared" si="2"/>
        <v>0</v>
      </c>
      <c r="M6" s="63">
        <f t="shared" si="2"/>
        <v>0</v>
      </c>
    </row>
    <row r="7" spans="1:13" x14ac:dyDescent="0.35">
      <c r="A7" s="54" t="s">
        <v>45</v>
      </c>
      <c r="B7" s="54" t="s">
        <v>26</v>
      </c>
      <c r="C7" s="55"/>
      <c r="D7" s="54"/>
      <c r="E7" s="55"/>
      <c r="F7" s="56"/>
      <c r="G7" s="57"/>
      <c r="H7" s="57"/>
      <c r="I7" s="57"/>
      <c r="J7" s="57"/>
      <c r="K7" s="57"/>
      <c r="L7" s="57"/>
      <c r="M7" s="57">
        <f>SUM(G7:L7)</f>
        <v>0</v>
      </c>
    </row>
    <row r="8" spans="1:13" x14ac:dyDescent="0.35">
      <c r="A8" s="58"/>
      <c r="B8" s="59"/>
      <c r="C8" s="60"/>
      <c r="D8" s="61"/>
      <c r="E8" s="62"/>
      <c r="F8" s="59"/>
      <c r="G8" s="63">
        <f t="shared" ref="G8:M8" si="3">SUM(G7)</f>
        <v>0</v>
      </c>
      <c r="H8" s="63">
        <f t="shared" si="3"/>
        <v>0</v>
      </c>
      <c r="I8" s="63">
        <f t="shared" si="3"/>
        <v>0</v>
      </c>
      <c r="J8" s="63">
        <f t="shared" si="3"/>
        <v>0</v>
      </c>
      <c r="K8" s="63">
        <f t="shared" si="3"/>
        <v>0</v>
      </c>
      <c r="L8" s="63">
        <f t="shared" si="3"/>
        <v>0</v>
      </c>
      <c r="M8" s="63">
        <f t="shared" si="3"/>
        <v>0</v>
      </c>
    </row>
    <row r="9" spans="1:13" x14ac:dyDescent="0.35">
      <c r="A9" s="54" t="s">
        <v>32</v>
      </c>
      <c r="B9" s="54" t="s">
        <v>26</v>
      </c>
      <c r="C9" s="55">
        <v>45450</v>
      </c>
      <c r="D9" s="54" t="s">
        <v>68</v>
      </c>
      <c r="E9" s="55">
        <v>45455</v>
      </c>
      <c r="F9" s="56"/>
      <c r="G9" s="57"/>
      <c r="H9" s="57">
        <v>150.1</v>
      </c>
      <c r="I9" s="57"/>
      <c r="J9" s="57"/>
      <c r="K9" s="57"/>
      <c r="L9" s="57"/>
      <c r="M9" s="57">
        <f t="shared" ref="M9:M10" si="4">SUM(G9:L9)</f>
        <v>150.1</v>
      </c>
    </row>
    <row r="10" spans="1:13" x14ac:dyDescent="0.35">
      <c r="A10" s="54" t="s">
        <v>32</v>
      </c>
      <c r="B10" s="54" t="s">
        <v>26</v>
      </c>
      <c r="C10" s="55">
        <v>45450</v>
      </c>
      <c r="D10" s="54" t="s">
        <v>68</v>
      </c>
      <c r="E10" s="55">
        <v>45470</v>
      </c>
      <c r="F10" s="56"/>
      <c r="G10" s="57"/>
      <c r="H10" s="57">
        <v>136.80000000000001</v>
      </c>
      <c r="I10" s="57"/>
      <c r="J10" s="57"/>
      <c r="K10" s="57"/>
      <c r="L10" s="57"/>
      <c r="M10" s="57">
        <f t="shared" si="4"/>
        <v>136.80000000000001</v>
      </c>
    </row>
    <row r="11" spans="1:13" x14ac:dyDescent="0.35">
      <c r="A11" s="58"/>
      <c r="B11" s="59"/>
      <c r="C11" s="60"/>
      <c r="D11" s="61"/>
      <c r="E11" s="62"/>
      <c r="F11" s="59"/>
      <c r="G11" s="63">
        <f t="shared" ref="G11:M11" si="5">SUM(G9:G10)</f>
        <v>0</v>
      </c>
      <c r="H11" s="63">
        <f t="shared" si="5"/>
        <v>286.89999999999998</v>
      </c>
      <c r="I11" s="63">
        <f t="shared" si="5"/>
        <v>0</v>
      </c>
      <c r="J11" s="63">
        <f t="shared" si="5"/>
        <v>0</v>
      </c>
      <c r="K11" s="63">
        <f t="shared" si="5"/>
        <v>0</v>
      </c>
      <c r="L11" s="63">
        <f t="shared" si="5"/>
        <v>0</v>
      </c>
      <c r="M11" s="63">
        <f t="shared" si="5"/>
        <v>286.89999999999998</v>
      </c>
    </row>
    <row r="12" spans="1:13" x14ac:dyDescent="0.35">
      <c r="A12" s="54" t="s">
        <v>30</v>
      </c>
      <c r="B12" s="54" t="s">
        <v>26</v>
      </c>
      <c r="C12" s="36"/>
      <c r="D12" s="35"/>
      <c r="E12" s="36"/>
      <c r="F12" s="37"/>
      <c r="G12" s="38"/>
      <c r="H12" s="38"/>
      <c r="I12" s="38"/>
      <c r="J12" s="38"/>
      <c r="K12" s="57"/>
      <c r="L12" s="57"/>
      <c r="M12" s="57"/>
    </row>
    <row r="13" spans="1:13" x14ac:dyDescent="0.35">
      <c r="A13" s="58"/>
      <c r="B13" s="59"/>
      <c r="C13" s="60"/>
      <c r="D13" s="61"/>
      <c r="E13" s="62"/>
      <c r="F13" s="59"/>
      <c r="G13" s="63">
        <f t="shared" ref="G13:M13" si="6">SUM(G12:G12)</f>
        <v>0</v>
      </c>
      <c r="H13" s="63">
        <f t="shared" si="6"/>
        <v>0</v>
      </c>
      <c r="I13" s="63">
        <f t="shared" si="6"/>
        <v>0</v>
      </c>
      <c r="J13" s="63">
        <f t="shared" si="6"/>
        <v>0</v>
      </c>
      <c r="K13" s="63">
        <f t="shared" si="6"/>
        <v>0</v>
      </c>
      <c r="L13" s="63">
        <f t="shared" si="6"/>
        <v>0</v>
      </c>
      <c r="M13" s="63">
        <f t="shared" si="6"/>
        <v>0</v>
      </c>
    </row>
    <row r="14" spans="1:13" x14ac:dyDescent="0.35">
      <c r="A14" s="54" t="s">
        <v>35</v>
      </c>
      <c r="B14" s="54" t="s">
        <v>26</v>
      </c>
      <c r="C14" s="36"/>
      <c r="D14" s="35"/>
      <c r="E14" s="36"/>
      <c r="F14" s="37"/>
      <c r="G14" s="38"/>
      <c r="H14" s="38"/>
      <c r="I14" s="38"/>
      <c r="J14" s="38"/>
      <c r="K14" s="38"/>
      <c r="L14" s="38">
        <v>0</v>
      </c>
      <c r="M14" s="57">
        <f t="shared" ref="M14" si="7">SUM(G14:L14)</f>
        <v>0</v>
      </c>
    </row>
    <row r="15" spans="1:13" x14ac:dyDescent="0.35">
      <c r="A15" s="58"/>
      <c r="B15" s="59"/>
      <c r="C15" s="60"/>
      <c r="D15" s="61"/>
      <c r="E15" s="62"/>
      <c r="F15" s="59"/>
      <c r="G15" s="63">
        <f t="shared" ref="G15:M15" si="8">SUM(G14:G14)</f>
        <v>0</v>
      </c>
      <c r="H15" s="63">
        <f t="shared" si="8"/>
        <v>0</v>
      </c>
      <c r="I15" s="63">
        <f t="shared" si="8"/>
        <v>0</v>
      </c>
      <c r="J15" s="63">
        <f t="shared" si="8"/>
        <v>0</v>
      </c>
      <c r="K15" s="63">
        <f t="shared" si="8"/>
        <v>0</v>
      </c>
      <c r="L15" s="63">
        <f t="shared" si="8"/>
        <v>0</v>
      </c>
      <c r="M15" s="63">
        <f t="shared" si="8"/>
        <v>0</v>
      </c>
    </row>
    <row r="16" spans="1:13" x14ac:dyDescent="0.35">
      <c r="A16" s="54" t="s">
        <v>28</v>
      </c>
      <c r="B16" s="54" t="s">
        <v>26</v>
      </c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57">
        <f>SUM(G16:L16)</f>
        <v>0</v>
      </c>
    </row>
    <row r="17" spans="1:13" x14ac:dyDescent="0.35">
      <c r="A17" s="58"/>
      <c r="B17" s="59"/>
      <c r="C17" s="60"/>
      <c r="D17" s="61"/>
      <c r="E17" s="62"/>
      <c r="F17" s="59"/>
      <c r="G17" s="63">
        <f t="shared" ref="G17:L17" si="9">SUM(G16)</f>
        <v>0</v>
      </c>
      <c r="H17" s="63">
        <f t="shared" si="9"/>
        <v>0</v>
      </c>
      <c r="I17" s="63">
        <f t="shared" si="9"/>
        <v>0</v>
      </c>
      <c r="J17" s="63">
        <f t="shared" si="9"/>
        <v>0</v>
      </c>
      <c r="K17" s="63">
        <f t="shared" si="9"/>
        <v>0</v>
      </c>
      <c r="L17" s="63">
        <f t="shared" si="9"/>
        <v>0</v>
      </c>
      <c r="M17" s="63">
        <f>SUM(M16)</f>
        <v>0</v>
      </c>
    </row>
    <row r="18" spans="1:13" x14ac:dyDescent="0.35">
      <c r="A18" s="54" t="s">
        <v>53</v>
      </c>
      <c r="B18" s="54" t="s">
        <v>26</v>
      </c>
      <c r="C18" s="55">
        <v>45393</v>
      </c>
      <c r="D18" s="54" t="s">
        <v>72</v>
      </c>
      <c r="E18" s="55">
        <v>45352</v>
      </c>
      <c r="F18" s="56" t="s">
        <v>27</v>
      </c>
      <c r="G18" s="57"/>
      <c r="H18" s="57">
        <f>8.1+2.8</f>
        <v>10.899999999999999</v>
      </c>
      <c r="I18" s="57"/>
      <c r="J18" s="57"/>
      <c r="K18" s="57">
        <v>119.5</v>
      </c>
      <c r="L18" s="57"/>
      <c r="M18" s="57">
        <f>SUM(G18:L18)</f>
        <v>130.4</v>
      </c>
    </row>
    <row r="19" spans="1:13" x14ac:dyDescent="0.35">
      <c r="A19" s="54" t="s">
        <v>53</v>
      </c>
      <c r="B19" s="54" t="s">
        <v>26</v>
      </c>
      <c r="C19" s="55">
        <v>45448</v>
      </c>
      <c r="D19" s="54" t="s">
        <v>67</v>
      </c>
      <c r="E19" s="55">
        <v>45454</v>
      </c>
      <c r="F19" s="56" t="s">
        <v>27</v>
      </c>
      <c r="G19" s="57"/>
      <c r="H19" s="57">
        <v>85.3</v>
      </c>
      <c r="I19" s="57"/>
      <c r="J19" s="57"/>
      <c r="K19" s="57">
        <v>95.87</v>
      </c>
      <c r="L19" s="57"/>
      <c r="M19" s="57">
        <f>SUM(G19:L19)</f>
        <v>181.17000000000002</v>
      </c>
    </row>
    <row r="20" spans="1:13" x14ac:dyDescent="0.35">
      <c r="A20" s="58"/>
      <c r="B20" s="59"/>
      <c r="C20" s="60"/>
      <c r="D20" s="61"/>
      <c r="E20" s="62"/>
      <c r="F20" s="59"/>
      <c r="G20" s="63">
        <f>SUM(G18:G19)</f>
        <v>0</v>
      </c>
      <c r="H20" s="63">
        <f>SUM(H18:H19)</f>
        <v>96.199999999999989</v>
      </c>
      <c r="I20" s="63">
        <f t="shared" ref="I20:L20" si="10">SUM(I18:I19)</f>
        <v>0</v>
      </c>
      <c r="J20" s="63">
        <f t="shared" si="10"/>
        <v>0</v>
      </c>
      <c r="K20" s="63">
        <f t="shared" si="10"/>
        <v>215.37</v>
      </c>
      <c r="L20" s="63">
        <f t="shared" si="10"/>
        <v>0</v>
      </c>
      <c r="M20" s="63">
        <f>SUM(M18:M19)</f>
        <v>311.57000000000005</v>
      </c>
    </row>
    <row r="21" spans="1:13" x14ac:dyDescent="0.35">
      <c r="A21" s="54" t="s">
        <v>42</v>
      </c>
      <c r="B21" s="54" t="s">
        <v>66</v>
      </c>
      <c r="C21" s="55">
        <v>45400</v>
      </c>
      <c r="D21" s="54" t="s">
        <v>68</v>
      </c>
      <c r="E21" s="55">
        <v>45412</v>
      </c>
      <c r="F21" s="56" t="s">
        <v>27</v>
      </c>
      <c r="G21" s="57"/>
      <c r="H21" s="57">
        <v>57.6</v>
      </c>
      <c r="I21" s="57"/>
      <c r="J21" s="57"/>
      <c r="K21" s="57"/>
      <c r="L21" s="57"/>
      <c r="M21" s="57">
        <f>SUM(G21:L21)</f>
        <v>57.6</v>
      </c>
    </row>
    <row r="22" spans="1:13" x14ac:dyDescent="0.35">
      <c r="A22" s="54" t="s">
        <v>42</v>
      </c>
      <c r="B22" s="54" t="s">
        <v>66</v>
      </c>
      <c r="C22" s="55">
        <v>45411</v>
      </c>
      <c r="D22" s="54" t="s">
        <v>68</v>
      </c>
      <c r="E22" s="55">
        <v>45455</v>
      </c>
      <c r="F22" s="56" t="s">
        <v>27</v>
      </c>
      <c r="G22" s="57"/>
      <c r="H22" s="57">
        <v>46.4</v>
      </c>
      <c r="I22" s="57"/>
      <c r="J22" s="57"/>
      <c r="K22" s="57"/>
      <c r="L22" s="57"/>
      <c r="M22" s="57">
        <f t="shared" ref="M22:M29" si="11">SUM(G22:L22)</f>
        <v>46.4</v>
      </c>
    </row>
    <row r="23" spans="1:13" x14ac:dyDescent="0.35">
      <c r="A23" s="54" t="s">
        <v>42</v>
      </c>
      <c r="B23" s="54" t="s">
        <v>66</v>
      </c>
      <c r="C23" s="55">
        <v>45411</v>
      </c>
      <c r="D23" s="54" t="s">
        <v>68</v>
      </c>
      <c r="E23" s="55">
        <v>45470</v>
      </c>
      <c r="F23" s="56" t="s">
        <v>27</v>
      </c>
      <c r="G23" s="57"/>
      <c r="H23" s="57">
        <v>46.4</v>
      </c>
      <c r="I23" s="57"/>
      <c r="J23" s="57"/>
      <c r="K23" s="57"/>
      <c r="L23" s="57"/>
      <c r="M23" s="57">
        <f t="shared" si="11"/>
        <v>46.4</v>
      </c>
    </row>
    <row r="24" spans="1:13" x14ac:dyDescent="0.35">
      <c r="A24" s="54" t="s">
        <v>42</v>
      </c>
      <c r="B24" s="54" t="s">
        <v>66</v>
      </c>
      <c r="C24" s="55">
        <v>45411</v>
      </c>
      <c r="D24" s="54" t="s">
        <v>68</v>
      </c>
      <c r="E24" s="55">
        <v>45471</v>
      </c>
      <c r="F24" s="56" t="s">
        <v>27</v>
      </c>
      <c r="G24" s="57"/>
      <c r="H24" s="57">
        <v>46.4</v>
      </c>
      <c r="I24" s="57"/>
      <c r="J24" s="57"/>
      <c r="K24" s="57"/>
      <c r="L24" s="57"/>
      <c r="M24" s="57">
        <f t="shared" si="11"/>
        <v>46.4</v>
      </c>
    </row>
    <row r="25" spans="1:13" x14ac:dyDescent="0.35">
      <c r="A25" s="54" t="s">
        <v>42</v>
      </c>
      <c r="B25" s="54" t="s">
        <v>66</v>
      </c>
      <c r="C25" s="55">
        <v>45411</v>
      </c>
      <c r="D25" s="54" t="s">
        <v>68</v>
      </c>
      <c r="E25" s="55">
        <v>45475</v>
      </c>
      <c r="F25" s="56" t="s">
        <v>27</v>
      </c>
      <c r="G25" s="57"/>
      <c r="H25" s="57">
        <v>46.4</v>
      </c>
      <c r="I25" s="57"/>
      <c r="J25" s="57"/>
      <c r="K25" s="57"/>
      <c r="L25" s="57"/>
      <c r="M25" s="57">
        <f t="shared" si="11"/>
        <v>46.4</v>
      </c>
    </row>
    <row r="26" spans="1:13" x14ac:dyDescent="0.35">
      <c r="A26" s="54" t="s">
        <v>42</v>
      </c>
      <c r="B26" s="54" t="s">
        <v>66</v>
      </c>
      <c r="C26" s="55">
        <v>45411</v>
      </c>
      <c r="D26" s="54" t="s">
        <v>68</v>
      </c>
      <c r="E26" s="55">
        <v>45489</v>
      </c>
      <c r="F26" s="56" t="s">
        <v>27</v>
      </c>
      <c r="G26" s="57"/>
      <c r="H26" s="57">
        <v>46.4</v>
      </c>
      <c r="I26" s="57"/>
      <c r="J26" s="57"/>
      <c r="K26" s="57"/>
      <c r="L26" s="57"/>
      <c r="M26" s="57">
        <f t="shared" si="11"/>
        <v>46.4</v>
      </c>
    </row>
    <row r="27" spans="1:13" x14ac:dyDescent="0.35">
      <c r="A27" s="54" t="s">
        <v>42</v>
      </c>
      <c r="B27" s="54" t="s">
        <v>66</v>
      </c>
      <c r="C27" s="55">
        <v>45440</v>
      </c>
      <c r="D27" s="54" t="s">
        <v>81</v>
      </c>
      <c r="E27" s="55">
        <v>45267</v>
      </c>
      <c r="F27" s="56" t="s">
        <v>27</v>
      </c>
      <c r="G27" s="57"/>
      <c r="H27" s="57">
        <v>-5</v>
      </c>
      <c r="I27" s="57"/>
      <c r="J27" s="57"/>
      <c r="K27" s="57"/>
      <c r="L27" s="57"/>
      <c r="M27" s="57">
        <f t="shared" si="11"/>
        <v>-5</v>
      </c>
    </row>
    <row r="28" spans="1:13" x14ac:dyDescent="0.35">
      <c r="A28" s="54" t="s">
        <v>42</v>
      </c>
      <c r="B28" s="54" t="s">
        <v>66</v>
      </c>
      <c r="C28" s="55">
        <v>45425</v>
      </c>
      <c r="D28" s="54" t="s">
        <v>68</v>
      </c>
      <c r="E28" s="55">
        <v>45463</v>
      </c>
      <c r="F28" s="56" t="s">
        <v>27</v>
      </c>
      <c r="G28" s="57"/>
      <c r="H28" s="57">
        <v>46.4</v>
      </c>
      <c r="I28" s="57"/>
      <c r="J28" s="57"/>
      <c r="K28" s="57"/>
      <c r="L28" s="57"/>
      <c r="M28" s="57">
        <f t="shared" si="11"/>
        <v>46.4</v>
      </c>
    </row>
    <row r="29" spans="1:13" x14ac:dyDescent="0.35">
      <c r="A29" s="54" t="s">
        <v>42</v>
      </c>
      <c r="B29" s="54" t="s">
        <v>66</v>
      </c>
      <c r="C29" s="55"/>
      <c r="D29" s="54"/>
      <c r="E29" s="55"/>
      <c r="F29" s="56"/>
      <c r="G29" s="57"/>
      <c r="H29" s="57"/>
      <c r="I29" s="57"/>
      <c r="J29" s="57"/>
      <c r="K29" s="57"/>
      <c r="L29" s="57"/>
      <c r="M29" s="57">
        <f t="shared" si="11"/>
        <v>0</v>
      </c>
    </row>
    <row r="30" spans="1:13" x14ac:dyDescent="0.35">
      <c r="A30" s="58"/>
      <c r="B30" s="59"/>
      <c r="C30" s="60"/>
      <c r="D30" s="61"/>
      <c r="E30" s="62"/>
      <c r="F30" s="59"/>
      <c r="G30" s="63">
        <f t="shared" ref="G30:M30" si="12">SUM(G21:G29)</f>
        <v>0</v>
      </c>
      <c r="H30" s="63">
        <f t="shared" si="12"/>
        <v>331</v>
      </c>
      <c r="I30" s="63">
        <f t="shared" si="12"/>
        <v>0</v>
      </c>
      <c r="J30" s="63">
        <f t="shared" si="12"/>
        <v>0</v>
      </c>
      <c r="K30" s="63">
        <f t="shared" si="12"/>
        <v>0</v>
      </c>
      <c r="L30" s="63">
        <f t="shared" si="12"/>
        <v>0</v>
      </c>
      <c r="M30" s="63">
        <f t="shared" si="12"/>
        <v>331</v>
      </c>
    </row>
    <row r="31" spans="1:13" x14ac:dyDescent="0.35">
      <c r="A31" s="54" t="s">
        <v>36</v>
      </c>
      <c r="B31" s="54" t="s">
        <v>40</v>
      </c>
      <c r="C31" s="55">
        <v>45404</v>
      </c>
      <c r="D31" s="54" t="s">
        <v>68</v>
      </c>
      <c r="E31" s="55">
        <v>45407</v>
      </c>
      <c r="F31" s="56" t="s">
        <v>27</v>
      </c>
      <c r="G31" s="57"/>
      <c r="H31" s="57">
        <v>95.1</v>
      </c>
      <c r="I31" s="57"/>
      <c r="J31" s="57"/>
      <c r="K31" s="57"/>
      <c r="L31" s="57"/>
      <c r="M31" s="57">
        <f>SUM(G31:L31)</f>
        <v>95.1</v>
      </c>
    </row>
    <row r="32" spans="1:13" x14ac:dyDescent="0.35">
      <c r="A32" s="54" t="s">
        <v>36</v>
      </c>
      <c r="B32" s="54" t="s">
        <v>40</v>
      </c>
      <c r="C32" s="55">
        <v>45411</v>
      </c>
      <c r="D32" s="54" t="s">
        <v>78</v>
      </c>
      <c r="E32" s="55">
        <v>45412</v>
      </c>
      <c r="F32" s="56" t="s">
        <v>27</v>
      </c>
      <c r="G32" s="57"/>
      <c r="H32" s="57">
        <v>95.1</v>
      </c>
      <c r="I32" s="57"/>
      <c r="J32" s="57"/>
      <c r="K32" s="57"/>
      <c r="L32" s="57"/>
      <c r="M32" s="57">
        <f t="shared" ref="M32:M37" si="13">SUM(G32:L32)</f>
        <v>95.1</v>
      </c>
    </row>
    <row r="33" spans="1:13" x14ac:dyDescent="0.35">
      <c r="A33" s="54" t="s">
        <v>36</v>
      </c>
      <c r="B33" s="54" t="s">
        <v>40</v>
      </c>
      <c r="C33" s="55">
        <v>45432</v>
      </c>
      <c r="D33" s="54" t="s">
        <v>68</v>
      </c>
      <c r="E33" s="55">
        <v>45434</v>
      </c>
      <c r="F33" s="56" t="s">
        <v>27</v>
      </c>
      <c r="G33" s="57"/>
      <c r="H33" s="57">
        <v>-96</v>
      </c>
      <c r="I33" s="57"/>
      <c r="J33" s="57"/>
      <c r="K33" s="57"/>
      <c r="L33" s="57"/>
      <c r="M33" s="57">
        <f t="shared" si="13"/>
        <v>-96</v>
      </c>
    </row>
    <row r="34" spans="1:13" x14ac:dyDescent="0.35">
      <c r="A34" s="54" t="s">
        <v>36</v>
      </c>
      <c r="B34" s="54" t="s">
        <v>40</v>
      </c>
      <c r="C34" s="55">
        <v>45446</v>
      </c>
      <c r="D34" s="54" t="s">
        <v>68</v>
      </c>
      <c r="E34" s="55">
        <v>45447</v>
      </c>
      <c r="F34" s="56" t="s">
        <v>27</v>
      </c>
      <c r="G34" s="57"/>
      <c r="H34" s="57">
        <v>318.5</v>
      </c>
      <c r="I34" s="57"/>
      <c r="J34" s="57"/>
      <c r="K34" s="57"/>
      <c r="L34" s="57"/>
      <c r="M34" s="57">
        <f t="shared" si="13"/>
        <v>318.5</v>
      </c>
    </row>
    <row r="35" spans="1:13" x14ac:dyDescent="0.35">
      <c r="A35" s="54" t="s">
        <v>36</v>
      </c>
      <c r="B35" s="54" t="s">
        <v>40</v>
      </c>
      <c r="C35" s="55">
        <v>45454</v>
      </c>
      <c r="D35" s="54" t="s">
        <v>68</v>
      </c>
      <c r="E35" s="36">
        <v>45455</v>
      </c>
      <c r="F35" s="56" t="s">
        <v>27</v>
      </c>
      <c r="G35" s="57"/>
      <c r="H35" s="57">
        <v>200.9</v>
      </c>
      <c r="I35" s="57"/>
      <c r="J35" s="57"/>
      <c r="K35" s="57"/>
      <c r="L35" s="57"/>
      <c r="M35" s="57">
        <f t="shared" si="13"/>
        <v>200.9</v>
      </c>
    </row>
    <row r="36" spans="1:13" x14ac:dyDescent="0.35">
      <c r="A36" s="54" t="s">
        <v>36</v>
      </c>
      <c r="B36" s="54" t="s">
        <v>40</v>
      </c>
      <c r="C36" s="55">
        <v>45460</v>
      </c>
      <c r="D36" s="46" t="s">
        <v>86</v>
      </c>
      <c r="E36" s="36">
        <v>45462</v>
      </c>
      <c r="F36" s="56" t="s">
        <v>27</v>
      </c>
      <c r="G36" s="57"/>
      <c r="H36" s="57">
        <v>105.8</v>
      </c>
      <c r="I36" s="57"/>
      <c r="J36" s="57"/>
      <c r="K36" s="57"/>
      <c r="L36" s="57"/>
      <c r="M36" s="57">
        <f t="shared" si="13"/>
        <v>105.8</v>
      </c>
    </row>
    <row r="37" spans="1:13" x14ac:dyDescent="0.35">
      <c r="A37" s="54" t="s">
        <v>36</v>
      </c>
      <c r="B37" s="54" t="s">
        <v>40</v>
      </c>
      <c r="C37" s="55">
        <v>45460</v>
      </c>
      <c r="D37" s="54" t="s">
        <v>68</v>
      </c>
      <c r="E37" s="36">
        <v>45463</v>
      </c>
      <c r="F37" s="56" t="s">
        <v>27</v>
      </c>
      <c r="G37" s="57"/>
      <c r="H37" s="57">
        <v>95.1</v>
      </c>
      <c r="I37" s="57"/>
      <c r="J37" s="57"/>
      <c r="K37" s="57"/>
      <c r="L37" s="57"/>
      <c r="M37" s="57">
        <f t="shared" si="13"/>
        <v>95.1</v>
      </c>
    </row>
    <row r="38" spans="1:13" x14ac:dyDescent="0.35">
      <c r="A38" s="54" t="s">
        <v>36</v>
      </c>
      <c r="B38" s="54" t="s">
        <v>40</v>
      </c>
      <c r="C38" s="55">
        <v>45468</v>
      </c>
      <c r="D38" s="54" t="s">
        <v>68</v>
      </c>
      <c r="E38" s="55">
        <v>45470</v>
      </c>
      <c r="F38" s="56" t="s">
        <v>27</v>
      </c>
      <c r="G38" s="57"/>
      <c r="H38" s="57">
        <v>95.1</v>
      </c>
      <c r="I38" s="57"/>
      <c r="J38" s="57"/>
      <c r="K38" s="57"/>
      <c r="L38" s="57"/>
      <c r="M38" s="57">
        <f t="shared" ref="M38:M55" si="14">SUM(G38:L38)</f>
        <v>95.1</v>
      </c>
    </row>
    <row r="39" spans="1:13" x14ac:dyDescent="0.35">
      <c r="A39" s="58"/>
      <c r="B39" s="59"/>
      <c r="C39" s="60"/>
      <c r="D39" s="61"/>
      <c r="E39" s="62"/>
      <c r="F39" s="59"/>
      <c r="G39" s="63">
        <f t="shared" ref="G39:M39" si="15">SUM(G31:G38)</f>
        <v>0</v>
      </c>
      <c r="H39" s="63">
        <f t="shared" si="15"/>
        <v>909.6</v>
      </c>
      <c r="I39" s="63">
        <f t="shared" si="15"/>
        <v>0</v>
      </c>
      <c r="J39" s="63">
        <f t="shared" si="15"/>
        <v>0</v>
      </c>
      <c r="K39" s="63">
        <f t="shared" si="15"/>
        <v>0</v>
      </c>
      <c r="L39" s="63">
        <f t="shared" si="15"/>
        <v>0</v>
      </c>
      <c r="M39" s="63">
        <f t="shared" si="15"/>
        <v>909.6</v>
      </c>
    </row>
    <row r="40" spans="1:13" x14ac:dyDescent="0.35">
      <c r="A40" s="54" t="s">
        <v>24</v>
      </c>
      <c r="B40" s="54" t="s">
        <v>25</v>
      </c>
      <c r="C40" s="36">
        <v>45406</v>
      </c>
      <c r="D40" s="46" t="s">
        <v>86</v>
      </c>
      <c r="E40" s="36">
        <v>44985</v>
      </c>
      <c r="F40" s="37" t="s">
        <v>79</v>
      </c>
      <c r="G40" s="38"/>
      <c r="H40" s="38"/>
      <c r="I40" s="38"/>
      <c r="J40" s="38"/>
      <c r="K40" s="38">
        <v>111.52</v>
      </c>
      <c r="L40" s="38"/>
      <c r="M40" s="57">
        <f t="shared" si="14"/>
        <v>111.52</v>
      </c>
    </row>
    <row r="41" spans="1:13" x14ac:dyDescent="0.35">
      <c r="A41" s="54" t="s">
        <v>24</v>
      </c>
      <c r="B41" s="54" t="s">
        <v>25</v>
      </c>
      <c r="C41" s="36">
        <v>45398</v>
      </c>
      <c r="D41" s="54" t="s">
        <v>68</v>
      </c>
      <c r="E41" s="36">
        <v>45398</v>
      </c>
      <c r="F41" s="37" t="s">
        <v>27</v>
      </c>
      <c r="G41" s="38"/>
      <c r="H41" s="38"/>
      <c r="I41" s="38"/>
      <c r="J41" s="38"/>
      <c r="K41" s="38">
        <v>300</v>
      </c>
      <c r="L41" s="38"/>
      <c r="M41" s="57">
        <f t="shared" si="14"/>
        <v>300</v>
      </c>
    </row>
    <row r="42" spans="1:13" x14ac:dyDescent="0.35">
      <c r="A42" s="54" t="s">
        <v>24</v>
      </c>
      <c r="B42" s="54" t="s">
        <v>25</v>
      </c>
      <c r="C42" s="36">
        <v>45396</v>
      </c>
      <c r="D42" s="54" t="s">
        <v>68</v>
      </c>
      <c r="E42" s="36">
        <v>45399</v>
      </c>
      <c r="F42" s="37" t="s">
        <v>80</v>
      </c>
      <c r="G42" s="38"/>
      <c r="H42" s="38">
        <v>200.1</v>
      </c>
      <c r="I42" s="38"/>
      <c r="J42" s="38"/>
      <c r="K42" s="38"/>
      <c r="L42" s="38"/>
      <c r="M42" s="57">
        <f t="shared" si="14"/>
        <v>200.1</v>
      </c>
    </row>
    <row r="43" spans="1:13" x14ac:dyDescent="0.35">
      <c r="A43" s="54" t="s">
        <v>24</v>
      </c>
      <c r="B43" s="54" t="s">
        <v>25</v>
      </c>
      <c r="C43" s="36">
        <v>45386</v>
      </c>
      <c r="D43" s="54" t="s">
        <v>68</v>
      </c>
      <c r="E43" s="36">
        <v>45411</v>
      </c>
      <c r="F43" s="37" t="s">
        <v>27</v>
      </c>
      <c r="G43" s="38"/>
      <c r="H43" s="38">
        <v>124.9</v>
      </c>
      <c r="I43" s="38"/>
      <c r="J43" s="38"/>
      <c r="K43" s="38"/>
      <c r="L43" s="38"/>
      <c r="M43" s="57">
        <f t="shared" si="14"/>
        <v>124.9</v>
      </c>
    </row>
    <row r="44" spans="1:13" x14ac:dyDescent="0.35">
      <c r="A44" s="54" t="s">
        <v>24</v>
      </c>
      <c r="B44" s="54" t="s">
        <v>25</v>
      </c>
      <c r="C44" s="36">
        <v>45400</v>
      </c>
      <c r="D44" s="54" t="s">
        <v>68</v>
      </c>
      <c r="E44" s="36">
        <v>45411</v>
      </c>
      <c r="F44" s="37" t="s">
        <v>27</v>
      </c>
      <c r="G44" s="38"/>
      <c r="H44" s="38">
        <v>78.900000000000006</v>
      </c>
      <c r="I44" s="38"/>
      <c r="J44" s="38"/>
      <c r="K44" s="38"/>
      <c r="L44" s="38"/>
      <c r="M44" s="57">
        <f t="shared" si="14"/>
        <v>78.900000000000006</v>
      </c>
    </row>
    <row r="45" spans="1:13" x14ac:dyDescent="0.35">
      <c r="A45" s="54" t="s">
        <v>24</v>
      </c>
      <c r="B45" s="54" t="s">
        <v>25</v>
      </c>
      <c r="C45" s="36">
        <v>45400</v>
      </c>
      <c r="D45" s="54" t="s">
        <v>68</v>
      </c>
      <c r="E45" s="36">
        <v>45412</v>
      </c>
      <c r="F45" s="37" t="s">
        <v>80</v>
      </c>
      <c r="G45" s="38"/>
      <c r="H45" s="38">
        <v>94.5</v>
      </c>
      <c r="I45" s="38"/>
      <c r="J45" s="38"/>
      <c r="K45" s="38"/>
      <c r="L45" s="38"/>
      <c r="M45" s="57">
        <f t="shared" si="14"/>
        <v>94.5</v>
      </c>
    </row>
    <row r="46" spans="1:13" x14ac:dyDescent="0.35">
      <c r="A46" s="54" t="s">
        <v>24</v>
      </c>
      <c r="B46" s="54" t="s">
        <v>25</v>
      </c>
      <c r="C46" s="36">
        <v>45387</v>
      </c>
      <c r="D46" s="54" t="s">
        <v>68</v>
      </c>
      <c r="E46" s="36">
        <v>45400</v>
      </c>
      <c r="F46" s="37" t="s">
        <v>80</v>
      </c>
      <c r="G46" s="38"/>
      <c r="H46" s="38">
        <v>106</v>
      </c>
      <c r="I46" s="38"/>
      <c r="J46" s="38"/>
      <c r="K46" s="38"/>
      <c r="L46" s="38"/>
      <c r="M46" s="57">
        <f t="shared" si="14"/>
        <v>106</v>
      </c>
    </row>
    <row r="47" spans="1:13" x14ac:dyDescent="0.35">
      <c r="A47" s="54" t="s">
        <v>24</v>
      </c>
      <c r="B47" s="54" t="s">
        <v>25</v>
      </c>
      <c r="C47" s="36">
        <v>45437</v>
      </c>
      <c r="D47" s="46" t="s">
        <v>81</v>
      </c>
      <c r="E47" s="36">
        <v>45314</v>
      </c>
      <c r="F47" s="37" t="s">
        <v>27</v>
      </c>
      <c r="G47" s="38"/>
      <c r="H47" s="38">
        <v>5</v>
      </c>
      <c r="I47" s="38"/>
      <c r="J47" s="38"/>
      <c r="K47" s="38"/>
      <c r="L47" s="38"/>
      <c r="M47" s="57">
        <f t="shared" si="14"/>
        <v>5</v>
      </c>
    </row>
    <row r="48" spans="1:13" x14ac:dyDescent="0.35">
      <c r="A48" s="54" t="s">
        <v>24</v>
      </c>
      <c r="B48" s="54" t="s">
        <v>25</v>
      </c>
      <c r="C48" s="36">
        <v>45420</v>
      </c>
      <c r="D48" s="54" t="s">
        <v>68</v>
      </c>
      <c r="E48" s="36">
        <v>45433</v>
      </c>
      <c r="F48" s="37" t="s">
        <v>27</v>
      </c>
      <c r="G48" s="38"/>
      <c r="H48" s="38">
        <v>109</v>
      </c>
      <c r="I48" s="38"/>
      <c r="J48" s="38"/>
      <c r="K48" s="38">
        <v>132.59</v>
      </c>
      <c r="L48" s="38"/>
      <c r="M48" s="57">
        <f t="shared" si="14"/>
        <v>241.59</v>
      </c>
    </row>
    <row r="49" spans="1:17" x14ac:dyDescent="0.35">
      <c r="A49" s="54" t="s">
        <v>24</v>
      </c>
      <c r="B49" s="54" t="s">
        <v>25</v>
      </c>
      <c r="C49" s="36">
        <v>45440</v>
      </c>
      <c r="D49" s="54" t="s">
        <v>68</v>
      </c>
      <c r="E49" s="36">
        <v>45453</v>
      </c>
      <c r="F49" s="37" t="s">
        <v>27</v>
      </c>
      <c r="G49" s="38"/>
      <c r="H49" s="38">
        <v>78.900000000000006</v>
      </c>
      <c r="I49" s="38"/>
      <c r="J49" s="38"/>
      <c r="K49" s="38">
        <v>95.87</v>
      </c>
      <c r="L49" s="38"/>
      <c r="M49" s="57">
        <f t="shared" si="14"/>
        <v>174.77</v>
      </c>
    </row>
    <row r="50" spans="1:17" x14ac:dyDescent="0.35">
      <c r="A50" s="54" t="s">
        <v>24</v>
      </c>
      <c r="B50" s="54" t="s">
        <v>25</v>
      </c>
      <c r="C50" s="36">
        <v>45420</v>
      </c>
      <c r="D50" s="54" t="s">
        <v>68</v>
      </c>
      <c r="E50" s="36">
        <v>45454</v>
      </c>
      <c r="F50" s="37" t="s">
        <v>27</v>
      </c>
      <c r="G50" s="38"/>
      <c r="H50" s="38">
        <v>210.4</v>
      </c>
      <c r="I50" s="38"/>
      <c r="J50" s="38"/>
      <c r="K50" s="38">
        <v>95.87</v>
      </c>
      <c r="L50" s="38"/>
      <c r="M50" s="57">
        <f t="shared" si="14"/>
        <v>306.27</v>
      </c>
    </row>
    <row r="51" spans="1:17" x14ac:dyDescent="0.35">
      <c r="A51" s="54" t="s">
        <v>24</v>
      </c>
      <c r="B51" s="54" t="s">
        <v>25</v>
      </c>
      <c r="C51" s="36">
        <v>45420</v>
      </c>
      <c r="D51" s="54" t="s">
        <v>68</v>
      </c>
      <c r="E51" s="36">
        <v>45462</v>
      </c>
      <c r="F51" s="37" t="s">
        <v>27</v>
      </c>
      <c r="G51" s="38"/>
      <c r="H51" s="38">
        <v>139.9</v>
      </c>
      <c r="I51" s="38"/>
      <c r="J51" s="38"/>
      <c r="K51" s="38">
        <v>95.87</v>
      </c>
      <c r="L51" s="38"/>
      <c r="M51" s="57">
        <f t="shared" si="14"/>
        <v>235.77</v>
      </c>
    </row>
    <row r="52" spans="1:17" x14ac:dyDescent="0.35">
      <c r="A52" s="54" t="s">
        <v>24</v>
      </c>
      <c r="B52" s="54" t="s">
        <v>25</v>
      </c>
      <c r="C52" s="36">
        <v>45420</v>
      </c>
      <c r="D52" s="54" t="s">
        <v>68</v>
      </c>
      <c r="E52" s="36">
        <v>45469</v>
      </c>
      <c r="F52" s="37" t="s">
        <v>27</v>
      </c>
      <c r="G52" s="38"/>
      <c r="H52" s="38">
        <v>112.8</v>
      </c>
      <c r="I52" s="38"/>
      <c r="J52" s="38"/>
      <c r="K52" s="38"/>
      <c r="L52" s="38"/>
      <c r="M52" s="57">
        <f t="shared" si="14"/>
        <v>112.8</v>
      </c>
    </row>
    <row r="53" spans="1:17" x14ac:dyDescent="0.35">
      <c r="A53" s="54" t="s">
        <v>24</v>
      </c>
      <c r="B53" s="54" t="s">
        <v>25</v>
      </c>
      <c r="C53" s="36">
        <v>45440</v>
      </c>
      <c r="D53" s="54" t="s">
        <v>68</v>
      </c>
      <c r="E53" s="36">
        <v>45496</v>
      </c>
      <c r="F53" s="37" t="s">
        <v>27</v>
      </c>
      <c r="G53" s="38"/>
      <c r="H53" s="38">
        <v>134.9</v>
      </c>
      <c r="I53" s="38"/>
      <c r="J53" s="38"/>
      <c r="K53" s="38"/>
      <c r="L53" s="38"/>
      <c r="M53" s="57">
        <f t="shared" si="14"/>
        <v>134.9</v>
      </c>
    </row>
    <row r="54" spans="1:17" x14ac:dyDescent="0.35">
      <c r="A54" s="54" t="s">
        <v>24</v>
      </c>
      <c r="B54" s="54" t="s">
        <v>25</v>
      </c>
      <c r="C54" s="36">
        <v>45436</v>
      </c>
      <c r="D54" s="46" t="s">
        <v>85</v>
      </c>
      <c r="E54" s="36">
        <v>45519</v>
      </c>
      <c r="F54" s="37" t="s">
        <v>27</v>
      </c>
      <c r="G54" s="38"/>
      <c r="H54" s="38">
        <v>23.6</v>
      </c>
      <c r="I54" s="38"/>
      <c r="J54" s="38"/>
      <c r="K54" s="38"/>
      <c r="L54" s="38"/>
      <c r="M54" s="57">
        <f t="shared" si="14"/>
        <v>23.6</v>
      </c>
    </row>
    <row r="55" spans="1:17" x14ac:dyDescent="0.35">
      <c r="A55" s="54" t="s">
        <v>24</v>
      </c>
      <c r="B55" s="54" t="s">
        <v>25</v>
      </c>
      <c r="C55" s="36">
        <v>45449</v>
      </c>
      <c r="D55" s="54" t="s">
        <v>68</v>
      </c>
      <c r="E55" s="36">
        <v>45474</v>
      </c>
      <c r="F55" s="37" t="s">
        <v>27</v>
      </c>
      <c r="G55" s="38"/>
      <c r="H55" s="38">
        <v>234.4</v>
      </c>
      <c r="I55" s="38"/>
      <c r="J55" s="38"/>
      <c r="K55" s="38"/>
      <c r="L55" s="38"/>
      <c r="M55" s="57">
        <f t="shared" si="14"/>
        <v>234.4</v>
      </c>
    </row>
    <row r="56" spans="1:17" x14ac:dyDescent="0.35">
      <c r="A56" s="58"/>
      <c r="B56" s="59"/>
      <c r="C56" s="60"/>
      <c r="D56" s="61"/>
      <c r="E56" s="62"/>
      <c r="F56" s="59"/>
      <c r="G56" s="63">
        <f t="shared" ref="G56:M56" si="16">SUM(G40:G55)</f>
        <v>0</v>
      </c>
      <c r="H56" s="63">
        <f t="shared" si="16"/>
        <v>1653.3</v>
      </c>
      <c r="I56" s="63">
        <f t="shared" si="16"/>
        <v>0</v>
      </c>
      <c r="J56" s="63">
        <f t="shared" si="16"/>
        <v>0</v>
      </c>
      <c r="K56" s="63">
        <f t="shared" si="16"/>
        <v>831.72</v>
      </c>
      <c r="L56" s="63">
        <f t="shared" si="16"/>
        <v>0</v>
      </c>
      <c r="M56" s="63">
        <f t="shared" si="16"/>
        <v>2485.02</v>
      </c>
      <c r="Q56" s="2"/>
    </row>
    <row r="57" spans="1:17" x14ac:dyDescent="0.35">
      <c r="A57" s="54" t="s">
        <v>23</v>
      </c>
      <c r="B57" s="54" t="s">
        <v>39</v>
      </c>
      <c r="C57" s="36">
        <v>45406</v>
      </c>
      <c r="D57" s="54" t="s">
        <v>68</v>
      </c>
      <c r="E57" s="36">
        <v>45405</v>
      </c>
      <c r="F57" s="37" t="s">
        <v>27</v>
      </c>
      <c r="G57" s="92"/>
      <c r="H57" s="92"/>
      <c r="I57" s="92"/>
      <c r="J57" s="92"/>
      <c r="K57" s="92">
        <v>430.98</v>
      </c>
      <c r="L57" s="38"/>
      <c r="M57" s="57">
        <f>SUM(G57:L57)</f>
        <v>430.98</v>
      </c>
      <c r="Q57" s="2"/>
    </row>
    <row r="58" spans="1:17" x14ac:dyDescent="0.35">
      <c r="A58" s="54" t="s">
        <v>23</v>
      </c>
      <c r="B58" s="54" t="s">
        <v>39</v>
      </c>
      <c r="C58" s="36">
        <v>45398</v>
      </c>
      <c r="D58" s="46" t="s">
        <v>87</v>
      </c>
      <c r="E58" s="36">
        <v>45398</v>
      </c>
      <c r="F58" s="37" t="s">
        <v>27</v>
      </c>
      <c r="G58" s="92"/>
      <c r="H58" s="92"/>
      <c r="I58" s="92"/>
      <c r="J58" s="92"/>
      <c r="K58" s="92">
        <v>149.99</v>
      </c>
      <c r="L58" s="38">
        <v>56.13</v>
      </c>
      <c r="M58" s="57">
        <f t="shared" ref="M58:M69" si="17">SUM(G58:L58)</f>
        <v>206.12</v>
      </c>
      <c r="Q58" s="2"/>
    </row>
    <row r="59" spans="1:17" x14ac:dyDescent="0.35">
      <c r="A59" s="54" t="s">
        <v>23</v>
      </c>
      <c r="B59" s="54" t="s">
        <v>39</v>
      </c>
      <c r="C59" s="36">
        <v>45411</v>
      </c>
      <c r="D59" s="46" t="s">
        <v>87</v>
      </c>
      <c r="E59" s="36">
        <v>45411</v>
      </c>
      <c r="F59" s="37" t="s">
        <v>27</v>
      </c>
      <c r="G59" s="92"/>
      <c r="H59" s="92"/>
      <c r="I59" s="92"/>
      <c r="J59" s="92"/>
      <c r="K59" s="92">
        <v>99.99</v>
      </c>
      <c r="L59" s="38"/>
      <c r="M59" s="57">
        <f t="shared" si="17"/>
        <v>99.99</v>
      </c>
      <c r="Q59" s="2"/>
    </row>
    <row r="60" spans="1:17" x14ac:dyDescent="0.35">
      <c r="A60" s="54" t="s">
        <v>23</v>
      </c>
      <c r="B60" s="54" t="s">
        <v>39</v>
      </c>
      <c r="C60" s="36">
        <v>45426</v>
      </c>
      <c r="D60" s="46" t="s">
        <v>87</v>
      </c>
      <c r="E60" s="36">
        <v>45425</v>
      </c>
      <c r="F60" s="37" t="s">
        <v>27</v>
      </c>
      <c r="G60" s="92"/>
      <c r="H60" s="92"/>
      <c r="I60" s="92"/>
      <c r="J60" s="92"/>
      <c r="K60" s="92">
        <v>104.99</v>
      </c>
      <c r="L60" s="38">
        <v>63.13</v>
      </c>
      <c r="M60" s="57">
        <f t="shared" si="17"/>
        <v>168.12</v>
      </c>
      <c r="Q60" s="2"/>
    </row>
    <row r="61" spans="1:17" x14ac:dyDescent="0.35">
      <c r="A61" s="54" t="s">
        <v>23</v>
      </c>
      <c r="B61" s="54" t="s">
        <v>39</v>
      </c>
      <c r="C61" s="36">
        <v>45421</v>
      </c>
      <c r="D61" s="54" t="s">
        <v>68</v>
      </c>
      <c r="E61" s="36">
        <v>45454</v>
      </c>
      <c r="F61" s="37" t="s">
        <v>27</v>
      </c>
      <c r="G61" s="92">
        <v>403.53</v>
      </c>
      <c r="H61" s="92"/>
      <c r="I61" s="92"/>
      <c r="J61" s="92"/>
      <c r="K61" s="92"/>
      <c r="L61" s="38"/>
      <c r="M61" s="57">
        <f t="shared" si="17"/>
        <v>403.53</v>
      </c>
      <c r="Q61" s="2"/>
    </row>
    <row r="62" spans="1:17" x14ac:dyDescent="0.35">
      <c r="A62" s="54" t="s">
        <v>23</v>
      </c>
      <c r="B62" s="54" t="s">
        <v>39</v>
      </c>
      <c r="C62" s="36">
        <v>45420</v>
      </c>
      <c r="D62" s="46" t="s">
        <v>84</v>
      </c>
      <c r="E62" s="36">
        <v>45462</v>
      </c>
      <c r="F62" s="37" t="s">
        <v>27</v>
      </c>
      <c r="G62" s="92">
        <v>298.74</v>
      </c>
      <c r="H62" s="92"/>
      <c r="I62" s="92"/>
      <c r="J62" s="92"/>
      <c r="K62" s="92"/>
      <c r="L62" s="38"/>
      <c r="M62" s="57">
        <f t="shared" si="17"/>
        <v>298.74</v>
      </c>
      <c r="Q62" s="2"/>
    </row>
    <row r="63" spans="1:17" x14ac:dyDescent="0.35">
      <c r="A63" s="54" t="s">
        <v>23</v>
      </c>
      <c r="B63" s="54" t="s">
        <v>39</v>
      </c>
      <c r="C63" s="36">
        <v>45428</v>
      </c>
      <c r="D63" s="54" t="s">
        <v>68</v>
      </c>
      <c r="E63" s="36">
        <v>45469</v>
      </c>
      <c r="F63" s="37" t="s">
        <v>27</v>
      </c>
      <c r="G63" s="92">
        <v>189.16</v>
      </c>
      <c r="H63" s="92"/>
      <c r="I63" s="92"/>
      <c r="J63" s="92"/>
      <c r="K63" s="92">
        <v>300</v>
      </c>
      <c r="L63" s="38"/>
      <c r="M63" s="57">
        <f t="shared" si="17"/>
        <v>489.15999999999997</v>
      </c>
      <c r="Q63" s="2"/>
    </row>
    <row r="64" spans="1:17" x14ac:dyDescent="0.35">
      <c r="A64" s="54" t="s">
        <v>23</v>
      </c>
      <c r="B64" s="54" t="s">
        <v>39</v>
      </c>
      <c r="C64" s="36">
        <v>45443</v>
      </c>
      <c r="D64" s="54" t="s">
        <v>68</v>
      </c>
      <c r="E64" s="36">
        <v>45471</v>
      </c>
      <c r="F64" s="37" t="s">
        <v>82</v>
      </c>
      <c r="G64" s="92">
        <v>189.64</v>
      </c>
      <c r="H64" s="92"/>
      <c r="I64" s="92"/>
      <c r="J64" s="92"/>
      <c r="K64" s="92"/>
      <c r="L64" s="38"/>
      <c r="M64" s="57">
        <f t="shared" si="17"/>
        <v>189.64</v>
      </c>
      <c r="Q64" s="2"/>
    </row>
    <row r="65" spans="1:18" x14ac:dyDescent="0.35">
      <c r="A65" s="54" t="s">
        <v>23</v>
      </c>
      <c r="B65" s="54" t="s">
        <v>39</v>
      </c>
      <c r="C65" s="36">
        <v>45428</v>
      </c>
      <c r="D65" s="54" t="s">
        <v>68</v>
      </c>
      <c r="E65" s="36">
        <v>45474</v>
      </c>
      <c r="F65" s="37" t="s">
        <v>83</v>
      </c>
      <c r="G65" s="92">
        <v>271.13</v>
      </c>
      <c r="H65" s="92"/>
      <c r="I65" s="92"/>
      <c r="J65" s="92"/>
      <c r="K65" s="92"/>
      <c r="L65" s="38"/>
      <c r="M65" s="57">
        <f t="shared" si="17"/>
        <v>271.13</v>
      </c>
      <c r="Q65" s="2"/>
    </row>
    <row r="66" spans="1:18" x14ac:dyDescent="0.35">
      <c r="A66" s="54" t="s">
        <v>23</v>
      </c>
      <c r="B66" s="54" t="s">
        <v>39</v>
      </c>
      <c r="C66" s="36">
        <v>45428</v>
      </c>
      <c r="D66" s="54" t="s">
        <v>68</v>
      </c>
      <c r="E66" s="36">
        <v>45475</v>
      </c>
      <c r="F66" s="37" t="s">
        <v>82</v>
      </c>
      <c r="G66" s="92">
        <v>175.86</v>
      </c>
      <c r="H66" s="92"/>
      <c r="I66" s="92"/>
      <c r="J66" s="92"/>
      <c r="K66" s="92"/>
      <c r="L66" s="38"/>
      <c r="M66" s="57">
        <f t="shared" si="17"/>
        <v>175.86</v>
      </c>
      <c r="Q66" s="2"/>
    </row>
    <row r="67" spans="1:18" x14ac:dyDescent="0.35">
      <c r="A67" s="54" t="s">
        <v>23</v>
      </c>
      <c r="B67" s="54" t="s">
        <v>39</v>
      </c>
      <c r="C67" s="36">
        <v>45443</v>
      </c>
      <c r="D67" s="54" t="s">
        <v>68</v>
      </c>
      <c r="E67" s="36">
        <v>45545</v>
      </c>
      <c r="F67" s="37" t="s">
        <v>27</v>
      </c>
      <c r="G67" s="92">
        <v>265.41000000000003</v>
      </c>
      <c r="H67" s="92"/>
      <c r="I67" s="92"/>
      <c r="J67" s="92"/>
      <c r="K67" s="92"/>
      <c r="L67" s="38"/>
      <c r="M67" s="57">
        <f t="shared" si="17"/>
        <v>265.41000000000003</v>
      </c>
      <c r="Q67" s="2"/>
    </row>
    <row r="68" spans="1:18" x14ac:dyDescent="0.35">
      <c r="A68" s="54" t="s">
        <v>23</v>
      </c>
      <c r="B68" s="54" t="s">
        <v>39</v>
      </c>
      <c r="C68" s="36">
        <v>45458</v>
      </c>
      <c r="D68" s="46" t="s">
        <v>84</v>
      </c>
      <c r="E68" s="36">
        <v>45569</v>
      </c>
      <c r="F68" s="37" t="s">
        <v>82</v>
      </c>
      <c r="G68" s="92"/>
      <c r="H68" s="92"/>
      <c r="I68" s="92"/>
      <c r="J68" s="92"/>
      <c r="K68" s="92"/>
      <c r="L68" s="38">
        <v>46.13</v>
      </c>
      <c r="M68" s="57">
        <f t="shared" si="17"/>
        <v>46.13</v>
      </c>
      <c r="Q68" s="2"/>
    </row>
    <row r="69" spans="1:18" x14ac:dyDescent="0.35">
      <c r="A69" s="54" t="s">
        <v>23</v>
      </c>
      <c r="B69" s="54" t="s">
        <v>39</v>
      </c>
      <c r="C69" s="36">
        <v>45470</v>
      </c>
      <c r="D69" s="54" t="s">
        <v>68</v>
      </c>
      <c r="E69" s="36">
        <v>45376</v>
      </c>
      <c r="F69" s="37" t="s">
        <v>82</v>
      </c>
      <c r="G69" s="92"/>
      <c r="H69" s="92"/>
      <c r="I69" s="92"/>
      <c r="J69" s="92"/>
      <c r="K69" s="92"/>
      <c r="L69" s="38">
        <v>59.13</v>
      </c>
      <c r="M69" s="57">
        <f t="shared" si="17"/>
        <v>59.13</v>
      </c>
      <c r="Q69" s="2"/>
    </row>
    <row r="70" spans="1:18" x14ac:dyDescent="0.35">
      <c r="A70" s="58"/>
      <c r="B70" s="59"/>
      <c r="C70" s="60"/>
      <c r="D70" s="61"/>
      <c r="E70" s="62"/>
      <c r="F70" s="59"/>
      <c r="G70" s="63">
        <f t="shared" ref="G70:M70" si="18">SUM(G57:G67)</f>
        <v>1793.47</v>
      </c>
      <c r="H70" s="63">
        <f t="shared" si="18"/>
        <v>0</v>
      </c>
      <c r="I70" s="63">
        <f t="shared" si="18"/>
        <v>0</v>
      </c>
      <c r="J70" s="63">
        <f t="shared" si="18"/>
        <v>0</v>
      </c>
      <c r="K70" s="63">
        <f t="shared" si="18"/>
        <v>1085.95</v>
      </c>
      <c r="L70" s="63">
        <f t="shared" si="18"/>
        <v>119.26</v>
      </c>
      <c r="M70" s="63">
        <f t="shared" si="18"/>
        <v>2998.68</v>
      </c>
    </row>
    <row r="71" spans="1:18" hidden="1" x14ac:dyDescent="0.35">
      <c r="A71" s="54" t="s">
        <v>37</v>
      </c>
      <c r="B71" s="54" t="s">
        <v>38</v>
      </c>
      <c r="C71" s="55">
        <v>45051</v>
      </c>
      <c r="D71" s="54" t="s">
        <v>63</v>
      </c>
      <c r="E71" s="55">
        <v>45063</v>
      </c>
      <c r="F71" s="56" t="s">
        <v>29</v>
      </c>
      <c r="G71" s="57">
        <v>326.91000000000003</v>
      </c>
      <c r="H71" s="57"/>
      <c r="I71" s="57"/>
      <c r="J71" s="57"/>
      <c r="K71" s="57">
        <v>157.05000000000001</v>
      </c>
      <c r="L71" s="57"/>
      <c r="M71" s="57">
        <f>SUM(G71:L71)</f>
        <v>483.96000000000004</v>
      </c>
    </row>
    <row r="72" spans="1:18" hidden="1" x14ac:dyDescent="0.35">
      <c r="A72" s="54" t="s">
        <v>37</v>
      </c>
      <c r="B72" s="54" t="s">
        <v>38</v>
      </c>
      <c r="C72" s="55"/>
      <c r="D72" s="54"/>
      <c r="E72" s="55"/>
      <c r="F72" s="56"/>
      <c r="G72" s="57"/>
      <c r="H72" s="57"/>
      <c r="I72" s="57"/>
      <c r="J72" s="57"/>
      <c r="K72" s="57"/>
      <c r="L72" s="57"/>
      <c r="M72" s="57"/>
    </row>
    <row r="73" spans="1:18" hidden="1" x14ac:dyDescent="0.35">
      <c r="A73" s="58"/>
      <c r="B73" s="59"/>
      <c r="C73" s="60"/>
      <c r="D73" s="61"/>
      <c r="E73" s="62"/>
      <c r="F73" s="59"/>
      <c r="G73" s="63">
        <f t="shared" ref="G73:M73" si="19">SUM(G71:G71)</f>
        <v>326.91000000000003</v>
      </c>
      <c r="H73" s="63">
        <f t="shared" si="19"/>
        <v>0</v>
      </c>
      <c r="I73" s="63">
        <f t="shared" si="19"/>
        <v>0</v>
      </c>
      <c r="J73" s="63">
        <f t="shared" si="19"/>
        <v>0</v>
      </c>
      <c r="K73" s="63">
        <f t="shared" si="19"/>
        <v>157.05000000000001</v>
      </c>
      <c r="L73" s="63">
        <f t="shared" si="19"/>
        <v>0</v>
      </c>
      <c r="M73" s="63">
        <f t="shared" si="19"/>
        <v>483.96000000000004</v>
      </c>
      <c r="O73" s="10"/>
      <c r="R73" s="11"/>
    </row>
    <row r="74" spans="1:18" hidden="1" x14ac:dyDescent="0.35">
      <c r="A74" s="64" t="s">
        <v>12</v>
      </c>
      <c r="B74" s="65"/>
      <c r="C74" s="66"/>
      <c r="D74" s="67"/>
      <c r="E74" s="68"/>
      <c r="F74" s="65"/>
      <c r="G74" s="69">
        <f t="shared" ref="G74:M74" si="20">G73+G70+G56+G39+G20+G17+G15+G13+G11+G8+G6+G4+G30</f>
        <v>2120.38</v>
      </c>
      <c r="H74" s="69">
        <f t="shared" si="20"/>
        <v>3277</v>
      </c>
      <c r="I74" s="69">
        <f t="shared" si="20"/>
        <v>0</v>
      </c>
      <c r="J74" s="69">
        <f t="shared" si="20"/>
        <v>0</v>
      </c>
      <c r="K74" s="69">
        <f t="shared" si="20"/>
        <v>2290.09</v>
      </c>
      <c r="L74" s="69">
        <f t="shared" si="20"/>
        <v>119.26</v>
      </c>
      <c r="M74" s="69">
        <f t="shared" si="20"/>
        <v>7806.73</v>
      </c>
    </row>
    <row r="75" spans="1:18" ht="13.9" hidden="1" thickBot="1" x14ac:dyDescent="0.4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</row>
    <row r="76" spans="1:18" ht="13.9" hidden="1" thickBot="1" x14ac:dyDescent="0.4">
      <c r="A76" s="51"/>
      <c r="B76" s="51"/>
      <c r="C76" s="51"/>
      <c r="D76" s="51"/>
      <c r="E76" s="51"/>
      <c r="F76" s="13" t="s">
        <v>11</v>
      </c>
      <c r="G76" s="70"/>
      <c r="H76" s="70"/>
      <c r="I76" s="70"/>
      <c r="J76" s="70"/>
      <c r="K76" s="70"/>
      <c r="L76" s="70"/>
      <c r="M76" s="71"/>
    </row>
    <row r="77" spans="1:18" ht="51" hidden="1" x14ac:dyDescent="0.35">
      <c r="A77" s="51"/>
      <c r="B77" s="51"/>
      <c r="C77" s="51"/>
      <c r="D77" s="51"/>
      <c r="E77" s="51"/>
      <c r="F77" s="72"/>
      <c r="G77" s="73" t="s">
        <v>6</v>
      </c>
      <c r="H77" s="74" t="s">
        <v>7</v>
      </c>
      <c r="I77" s="74" t="s">
        <v>20</v>
      </c>
      <c r="J77" s="74" t="s">
        <v>21</v>
      </c>
      <c r="K77" s="74" t="s">
        <v>8</v>
      </c>
      <c r="L77" s="74" t="s">
        <v>9</v>
      </c>
      <c r="M77" s="75" t="s">
        <v>10</v>
      </c>
    </row>
    <row r="78" spans="1:18" hidden="1" x14ac:dyDescent="0.35">
      <c r="A78" s="51"/>
      <c r="B78" s="51"/>
      <c r="C78" s="51"/>
      <c r="D78" s="51"/>
      <c r="E78" s="51"/>
      <c r="F78" s="76" t="s">
        <v>13</v>
      </c>
      <c r="G78" s="77">
        <f>G74-G79</f>
        <v>0</v>
      </c>
      <c r="H78" s="77">
        <f t="shared" ref="H78:M78" si="21">H74-H79</f>
        <v>383.09999999999991</v>
      </c>
      <c r="I78" s="77">
        <f t="shared" si="21"/>
        <v>0</v>
      </c>
      <c r="J78" s="77">
        <f t="shared" si="21"/>
        <v>0</v>
      </c>
      <c r="K78" s="77">
        <f t="shared" si="21"/>
        <v>215.36999999999989</v>
      </c>
      <c r="L78" s="77">
        <f t="shared" si="21"/>
        <v>0</v>
      </c>
      <c r="M78" s="77">
        <f t="shared" si="21"/>
        <v>598.46999999999935</v>
      </c>
    </row>
    <row r="79" spans="1:18" hidden="1" x14ac:dyDescent="0.35">
      <c r="A79" s="51"/>
      <c r="B79" s="51"/>
      <c r="C79" s="51"/>
      <c r="D79" s="51"/>
      <c r="E79" s="51"/>
      <c r="F79" s="76" t="s">
        <v>14</v>
      </c>
      <c r="G79" s="77">
        <f t="shared" ref="G79:M79" si="22">G73+G70+G56+G39+G30</f>
        <v>2120.38</v>
      </c>
      <c r="H79" s="77">
        <f t="shared" si="22"/>
        <v>2893.9</v>
      </c>
      <c r="I79" s="77">
        <f t="shared" si="22"/>
        <v>0</v>
      </c>
      <c r="J79" s="77">
        <f t="shared" si="22"/>
        <v>0</v>
      </c>
      <c r="K79" s="77">
        <f t="shared" si="22"/>
        <v>2074.7200000000003</v>
      </c>
      <c r="L79" s="77">
        <f t="shared" si="22"/>
        <v>119.26</v>
      </c>
      <c r="M79" s="77">
        <f t="shared" si="22"/>
        <v>7208.26</v>
      </c>
    </row>
    <row r="80" spans="1:18" hidden="1" x14ac:dyDescent="0.35">
      <c r="A80" s="51"/>
      <c r="B80" s="51"/>
      <c r="C80" s="51"/>
      <c r="D80" s="51"/>
      <c r="E80" s="51"/>
      <c r="F80" s="78" t="s">
        <v>15</v>
      </c>
      <c r="G80" s="79">
        <f t="shared" ref="G80:L80" si="23">SUM(G78:G79)</f>
        <v>2120.38</v>
      </c>
      <c r="H80" s="79">
        <f t="shared" si="23"/>
        <v>3277</v>
      </c>
      <c r="I80" s="79">
        <f t="shared" si="23"/>
        <v>0</v>
      </c>
      <c r="J80" s="79">
        <f t="shared" si="23"/>
        <v>0</v>
      </c>
      <c r="K80" s="79">
        <f t="shared" si="23"/>
        <v>2290.09</v>
      </c>
      <c r="L80" s="79">
        <f t="shared" si="23"/>
        <v>119.26</v>
      </c>
      <c r="M80" s="80">
        <f>SUM(G80:L80)</f>
        <v>7806.7300000000005</v>
      </c>
    </row>
    <row r="81" spans="1:13" ht="13.9" hidden="1" thickBot="1" x14ac:dyDescent="0.4">
      <c r="A81" s="51"/>
      <c r="B81" s="51"/>
      <c r="C81" s="51"/>
      <c r="D81" s="51"/>
      <c r="E81" s="51"/>
      <c r="F81" s="81" t="s">
        <v>16</v>
      </c>
      <c r="G81" s="82">
        <f t="shared" ref="G81:L81" si="24">SUM(G80:G80)</f>
        <v>2120.38</v>
      </c>
      <c r="H81" s="82">
        <f t="shared" si="24"/>
        <v>3277</v>
      </c>
      <c r="I81" s="82">
        <f t="shared" si="24"/>
        <v>0</v>
      </c>
      <c r="J81" s="82">
        <f t="shared" si="24"/>
        <v>0</v>
      </c>
      <c r="K81" s="82">
        <f t="shared" si="24"/>
        <v>2290.09</v>
      </c>
      <c r="L81" s="82">
        <f t="shared" si="24"/>
        <v>119.26</v>
      </c>
      <c r="M81" s="83">
        <f>SUM(G81:L81)</f>
        <v>7806.7300000000005</v>
      </c>
    </row>
    <row r="82" spans="1:13" ht="13.9" thickBot="1" x14ac:dyDescent="0.4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</row>
    <row r="83" spans="1:13" ht="13.9" thickBot="1" x14ac:dyDescent="0.4">
      <c r="F83" s="13" t="s">
        <v>11</v>
      </c>
      <c r="G83" s="14"/>
      <c r="H83" s="14"/>
      <c r="I83" s="14"/>
      <c r="J83" s="14"/>
      <c r="K83" s="14"/>
      <c r="L83" s="14"/>
      <c r="M83" s="15"/>
    </row>
    <row r="84" spans="1:13" ht="38.25" x14ac:dyDescent="0.35">
      <c r="F84" s="16"/>
      <c r="G84" s="16" t="s">
        <v>6</v>
      </c>
      <c r="H84" s="16" t="s">
        <v>7</v>
      </c>
      <c r="I84" s="16" t="s">
        <v>48</v>
      </c>
      <c r="J84" s="16" t="s">
        <v>21</v>
      </c>
      <c r="K84" s="16" t="s">
        <v>47</v>
      </c>
      <c r="L84" s="16" t="s">
        <v>9</v>
      </c>
      <c r="M84" s="16" t="s">
        <v>10</v>
      </c>
    </row>
    <row r="85" spans="1:13" x14ac:dyDescent="0.35">
      <c r="F85" s="20" t="s">
        <v>13</v>
      </c>
      <c r="G85" s="21">
        <f>G4+G6+G8+G11+G13+G15+G17+G20</f>
        <v>0</v>
      </c>
      <c r="H85" s="21">
        <f>H4+H6+H8+H11+H13+H15+H17+H20</f>
        <v>383.09999999999997</v>
      </c>
      <c r="I85" s="21">
        <f t="shared" ref="H85:L85" si="25">I4+I6+I8+I11+I13+I15+I17+I20</f>
        <v>0</v>
      </c>
      <c r="J85" s="21">
        <f t="shared" si="25"/>
        <v>0</v>
      </c>
      <c r="K85" s="21">
        <f t="shared" si="25"/>
        <v>215.37</v>
      </c>
      <c r="L85" s="21">
        <f t="shared" si="25"/>
        <v>0</v>
      </c>
      <c r="M85" s="21">
        <f>SUM(G85:L85)</f>
        <v>598.47</v>
      </c>
    </row>
    <row r="86" spans="1:13" x14ac:dyDescent="0.35">
      <c r="F86" s="20" t="s">
        <v>19</v>
      </c>
      <c r="G86" s="21">
        <f>G30+G39+G56+G70</f>
        <v>1793.47</v>
      </c>
      <c r="H86" s="21">
        <f t="shared" ref="H86:L86" si="26">H30+H39+H56+H70</f>
        <v>2893.8999999999996</v>
      </c>
      <c r="I86" s="21">
        <f t="shared" si="26"/>
        <v>0</v>
      </c>
      <c r="J86" s="21">
        <f t="shared" si="26"/>
        <v>0</v>
      </c>
      <c r="K86" s="21">
        <f t="shared" si="26"/>
        <v>1917.67</v>
      </c>
      <c r="L86" s="21">
        <f t="shared" si="26"/>
        <v>119.26</v>
      </c>
      <c r="M86" s="21">
        <f>SUM(G86:L86)</f>
        <v>6724.3</v>
      </c>
    </row>
    <row r="87" spans="1:13" x14ac:dyDescent="0.35">
      <c r="F87" s="22" t="s">
        <v>15</v>
      </c>
      <c r="G87" s="23">
        <f>SUM(G85:G86)</f>
        <v>1793.47</v>
      </c>
      <c r="H87" s="23">
        <f t="shared" ref="H87:L87" si="27">SUM(H85:H86)</f>
        <v>3276.9999999999995</v>
      </c>
      <c r="I87" s="23">
        <f t="shared" si="27"/>
        <v>0</v>
      </c>
      <c r="J87" s="23">
        <f t="shared" si="27"/>
        <v>0</v>
      </c>
      <c r="K87" s="23">
        <f t="shared" si="27"/>
        <v>2133.04</v>
      </c>
      <c r="L87" s="23">
        <f t="shared" si="27"/>
        <v>119.26</v>
      </c>
      <c r="M87" s="24">
        <f>SUM(G87:L87)</f>
        <v>7322.7699999999995</v>
      </c>
    </row>
  </sheetData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6"/>
  <sheetViews>
    <sheetView zoomScaleNormal="100" workbookViewId="0">
      <pane xSplit="1" ySplit="2" topLeftCell="E61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G85" sqref="G85"/>
    </sheetView>
  </sheetViews>
  <sheetFormatPr defaultColWidth="9.1328125" defaultRowHeight="13.5" x14ac:dyDescent="0.35"/>
  <cols>
    <col min="1" max="1" width="22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48</v>
      </c>
      <c r="J2" s="34" t="s">
        <v>21</v>
      </c>
      <c r="K2" s="34" t="s">
        <v>47</v>
      </c>
      <c r="L2" s="34" t="s">
        <v>9</v>
      </c>
      <c r="M2" s="34" t="s">
        <v>10</v>
      </c>
    </row>
    <row r="3" spans="1:13" x14ac:dyDescent="0.35">
      <c r="A3" s="54" t="s">
        <v>33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ht="15" x14ac:dyDescent="0.4">
      <c r="A4" s="45" t="s">
        <v>33</v>
      </c>
      <c r="B4" s="39"/>
      <c r="C4" s="41"/>
      <c r="D4" s="42"/>
      <c r="E4" s="43"/>
      <c r="F4" s="39"/>
      <c r="G4" s="44">
        <f>SUM(G3)</f>
        <v>0</v>
      </c>
      <c r="H4" s="44">
        <f t="shared" ref="H4:M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5">
      <c r="A5" s="54" t="s">
        <v>92</v>
      </c>
      <c r="B5" s="54" t="s">
        <v>26</v>
      </c>
      <c r="C5" s="36">
        <v>45517</v>
      </c>
      <c r="D5" s="35" t="s">
        <v>31</v>
      </c>
      <c r="E5" s="36">
        <v>45554</v>
      </c>
      <c r="F5" s="37" t="s">
        <v>27</v>
      </c>
      <c r="G5" s="38"/>
      <c r="H5" s="38">
        <v>37.75</v>
      </c>
      <c r="I5" s="38"/>
      <c r="J5" s="38"/>
      <c r="K5" s="38"/>
      <c r="L5" s="38"/>
      <c r="M5" s="38">
        <f t="shared" ref="M5:M6" si="1">SUM(G5:L5)</f>
        <v>37.75</v>
      </c>
    </row>
    <row r="6" spans="1:13" x14ac:dyDescent="0.35">
      <c r="A6" s="54" t="s">
        <v>92</v>
      </c>
      <c r="B6" s="54" t="s">
        <v>26</v>
      </c>
      <c r="C6" s="36">
        <v>45517</v>
      </c>
      <c r="D6" s="46" t="s">
        <v>89</v>
      </c>
      <c r="E6" s="36">
        <v>45554</v>
      </c>
      <c r="F6" s="37" t="s">
        <v>27</v>
      </c>
      <c r="G6" s="38"/>
      <c r="H6" s="38">
        <v>97.85</v>
      </c>
      <c r="I6" s="38"/>
      <c r="J6" s="38"/>
      <c r="K6" s="38"/>
      <c r="L6" s="38"/>
      <c r="M6" s="38">
        <f t="shared" si="1"/>
        <v>97.85</v>
      </c>
    </row>
    <row r="7" spans="1:13" ht="15" x14ac:dyDescent="0.4">
      <c r="A7" s="94" t="str">
        <f>A5</f>
        <v>Anderson, Mhairi</v>
      </c>
      <c r="B7" s="59"/>
      <c r="C7" s="41"/>
      <c r="D7" s="42"/>
      <c r="E7" s="43"/>
      <c r="F7" s="39"/>
      <c r="G7" s="44">
        <f t="shared" ref="G7:M7" si="2">SUM(G5:G6)</f>
        <v>0</v>
      </c>
      <c r="H7" s="44">
        <f t="shared" si="2"/>
        <v>135.6</v>
      </c>
      <c r="I7" s="44">
        <f t="shared" si="2"/>
        <v>0</v>
      </c>
      <c r="J7" s="44">
        <f t="shared" si="2"/>
        <v>0</v>
      </c>
      <c r="K7" s="44">
        <f t="shared" si="2"/>
        <v>0</v>
      </c>
      <c r="L7" s="44">
        <f t="shared" si="2"/>
        <v>0</v>
      </c>
      <c r="M7" s="44">
        <f t="shared" si="2"/>
        <v>135.6</v>
      </c>
    </row>
    <row r="8" spans="1:13" x14ac:dyDescent="0.35">
      <c r="A8" s="54" t="s">
        <v>34</v>
      </c>
      <c r="B8" s="54" t="s">
        <v>26</v>
      </c>
      <c r="C8" s="36"/>
      <c r="D8" s="35"/>
      <c r="E8" s="36"/>
      <c r="F8" s="37"/>
      <c r="G8" s="38"/>
      <c r="H8" s="38"/>
      <c r="I8" s="38"/>
      <c r="J8" s="38"/>
      <c r="K8" s="38"/>
      <c r="L8" s="38"/>
      <c r="M8" s="38">
        <f>SUM(G8:L8)</f>
        <v>0</v>
      </c>
    </row>
    <row r="9" spans="1:13" ht="15" x14ac:dyDescent="0.4">
      <c r="A9" s="45" t="s">
        <v>34</v>
      </c>
      <c r="B9" s="39"/>
      <c r="C9" s="41"/>
      <c r="D9" s="42"/>
      <c r="E9" s="43"/>
      <c r="F9" s="39"/>
      <c r="G9" s="44">
        <f>SUM(G7)</f>
        <v>0</v>
      </c>
      <c r="H9" s="44">
        <f t="shared" ref="H9:M9" si="3">SUM(H7)</f>
        <v>135.6</v>
      </c>
      <c r="I9" s="44">
        <f t="shared" si="3"/>
        <v>0</v>
      </c>
      <c r="J9" s="44">
        <f t="shared" si="3"/>
        <v>0</v>
      </c>
      <c r="K9" s="44">
        <f t="shared" si="3"/>
        <v>0</v>
      </c>
      <c r="L9" s="44">
        <f t="shared" si="3"/>
        <v>0</v>
      </c>
      <c r="M9" s="44">
        <f t="shared" si="3"/>
        <v>135.6</v>
      </c>
    </row>
    <row r="10" spans="1:13" x14ac:dyDescent="0.35">
      <c r="A10" s="54" t="s">
        <v>32</v>
      </c>
      <c r="B10" s="54" t="s">
        <v>26</v>
      </c>
      <c r="C10" s="36">
        <v>45552</v>
      </c>
      <c r="D10" s="35" t="s">
        <v>91</v>
      </c>
      <c r="E10" s="36" t="s">
        <v>90</v>
      </c>
      <c r="F10" s="37" t="s">
        <v>27</v>
      </c>
      <c r="G10" s="38"/>
      <c r="H10" s="38">
        <v>139.19999999999999</v>
      </c>
      <c r="I10" s="38"/>
      <c r="J10" s="38"/>
      <c r="K10" s="38">
        <v>265.05</v>
      </c>
      <c r="L10" s="38"/>
      <c r="M10" s="38">
        <f>SUM(G10:L10)</f>
        <v>404.25</v>
      </c>
    </row>
    <row r="11" spans="1:13" ht="15" x14ac:dyDescent="0.4">
      <c r="A11" s="45" t="s">
        <v>32</v>
      </c>
      <c r="B11" s="39"/>
      <c r="C11" s="41"/>
      <c r="D11" s="42"/>
      <c r="E11" s="43"/>
      <c r="F11" s="39"/>
      <c r="G11" s="44">
        <f>SUM(G10)</f>
        <v>0</v>
      </c>
      <c r="H11" s="44">
        <f t="shared" ref="H11:M11" si="4">SUM(H10:H10)</f>
        <v>139.19999999999999</v>
      </c>
      <c r="I11" s="44">
        <f t="shared" si="4"/>
        <v>0</v>
      </c>
      <c r="J11" s="44">
        <f t="shared" si="4"/>
        <v>0</v>
      </c>
      <c r="K11" s="44">
        <f t="shared" si="4"/>
        <v>265.05</v>
      </c>
      <c r="L11" s="44">
        <f t="shared" si="4"/>
        <v>0</v>
      </c>
      <c r="M11" s="44">
        <f t="shared" si="4"/>
        <v>404.25</v>
      </c>
    </row>
    <row r="12" spans="1:13" x14ac:dyDescent="0.35">
      <c r="A12" s="54" t="s">
        <v>30</v>
      </c>
      <c r="B12" s="54" t="s">
        <v>26</v>
      </c>
      <c r="C12" s="36">
        <v>45474</v>
      </c>
      <c r="D12" s="46" t="s">
        <v>31</v>
      </c>
      <c r="E12" s="36">
        <v>45470</v>
      </c>
      <c r="F12" s="37" t="s">
        <v>27</v>
      </c>
      <c r="G12" s="38"/>
      <c r="H12" s="38">
        <v>50</v>
      </c>
      <c r="I12" s="38">
        <v>8.5</v>
      </c>
      <c r="J12" s="38"/>
      <c r="K12" s="38"/>
      <c r="L12" s="38"/>
      <c r="M12" s="38">
        <f t="shared" ref="M12:M13" si="5">SUM(G12:L12)</f>
        <v>58.5</v>
      </c>
    </row>
    <row r="13" spans="1:13" x14ac:dyDescent="0.35">
      <c r="A13" s="54" t="s">
        <v>30</v>
      </c>
      <c r="B13" s="54" t="s">
        <v>26</v>
      </c>
      <c r="C13" s="36">
        <v>45559</v>
      </c>
      <c r="D13" s="35" t="s">
        <v>91</v>
      </c>
      <c r="E13" s="36" t="s">
        <v>90</v>
      </c>
      <c r="F13" s="37" t="s">
        <v>27</v>
      </c>
      <c r="G13" s="38"/>
      <c r="H13" s="38">
        <v>47.4</v>
      </c>
      <c r="I13" s="38"/>
      <c r="J13" s="38"/>
      <c r="K13" s="38"/>
      <c r="L13" s="38"/>
      <c r="M13" s="38">
        <f t="shared" si="5"/>
        <v>47.4</v>
      </c>
    </row>
    <row r="14" spans="1:13" ht="15" x14ac:dyDescent="0.4">
      <c r="A14" s="95" t="s">
        <v>30</v>
      </c>
      <c r="B14" s="41"/>
      <c r="C14" s="41"/>
      <c r="D14" s="42"/>
      <c r="E14" s="43"/>
      <c r="F14" s="39"/>
      <c r="G14" s="44">
        <f t="shared" ref="G14:M14" si="6">SUM(G12:G13)</f>
        <v>0</v>
      </c>
      <c r="H14" s="44">
        <f t="shared" si="6"/>
        <v>97.4</v>
      </c>
      <c r="I14" s="44">
        <f t="shared" si="6"/>
        <v>8.5</v>
      </c>
      <c r="J14" s="44">
        <f t="shared" si="6"/>
        <v>0</v>
      </c>
      <c r="K14" s="44">
        <f t="shared" si="6"/>
        <v>0</v>
      </c>
      <c r="L14" s="44">
        <f t="shared" si="6"/>
        <v>0</v>
      </c>
      <c r="M14" s="44">
        <f t="shared" si="6"/>
        <v>105.9</v>
      </c>
    </row>
    <row r="15" spans="1:13" x14ac:dyDescent="0.35">
      <c r="A15" s="54" t="s">
        <v>35</v>
      </c>
      <c r="B15" s="54" t="s">
        <v>26</v>
      </c>
      <c r="C15" s="36">
        <v>45512</v>
      </c>
      <c r="D15" s="35" t="s">
        <v>31</v>
      </c>
      <c r="E15" s="36">
        <v>45470</v>
      </c>
      <c r="F15" s="37" t="s">
        <v>27</v>
      </c>
      <c r="G15" s="38"/>
      <c r="H15" s="38"/>
      <c r="I15" s="38">
        <f>177.3+16</f>
        <v>193.3</v>
      </c>
      <c r="J15" s="38"/>
      <c r="K15" s="38">
        <f>179+33</f>
        <v>212</v>
      </c>
      <c r="L15" s="38"/>
      <c r="M15" s="38">
        <f>SUM(G15:L15)</f>
        <v>405.3</v>
      </c>
    </row>
    <row r="16" spans="1:13" x14ac:dyDescent="0.35">
      <c r="A16" s="54" t="s">
        <v>35</v>
      </c>
      <c r="B16" s="54" t="s">
        <v>26</v>
      </c>
      <c r="C16" s="36">
        <v>45572</v>
      </c>
      <c r="D16" s="35" t="s">
        <v>91</v>
      </c>
      <c r="E16" s="36" t="s">
        <v>90</v>
      </c>
      <c r="F16" s="37" t="s">
        <v>27</v>
      </c>
      <c r="G16" s="38"/>
      <c r="H16" s="38">
        <v>149</v>
      </c>
      <c r="I16" s="38">
        <v>88.65</v>
      </c>
      <c r="J16" s="38">
        <v>13.86</v>
      </c>
      <c r="K16" s="38">
        <v>6.04</v>
      </c>
      <c r="L16" s="38"/>
      <c r="M16" s="38">
        <f t="shared" ref="M16" si="7">SUM(G16:L16)</f>
        <v>257.55</v>
      </c>
    </row>
    <row r="17" spans="1:17" ht="15" x14ac:dyDescent="0.4">
      <c r="A17" s="95" t="s">
        <v>35</v>
      </c>
      <c r="B17" s="41"/>
      <c r="C17" s="41"/>
      <c r="D17" s="42"/>
      <c r="E17" s="43"/>
      <c r="F17" s="39"/>
      <c r="G17" s="96">
        <f t="shared" ref="G17:M17" si="8">SUM(G15:G16)</f>
        <v>0</v>
      </c>
      <c r="H17" s="96">
        <f t="shared" si="8"/>
        <v>149</v>
      </c>
      <c r="I17" s="96">
        <f t="shared" si="8"/>
        <v>281.95000000000005</v>
      </c>
      <c r="J17" s="96">
        <f t="shared" si="8"/>
        <v>13.86</v>
      </c>
      <c r="K17" s="96">
        <f t="shared" si="8"/>
        <v>218.04</v>
      </c>
      <c r="L17" s="96">
        <f t="shared" si="8"/>
        <v>0</v>
      </c>
      <c r="M17" s="96">
        <f t="shared" si="8"/>
        <v>662.85</v>
      </c>
    </row>
    <row r="18" spans="1:17" x14ac:dyDescent="0.35">
      <c r="A18" s="54" t="s">
        <v>28</v>
      </c>
      <c r="B18" s="54" t="s">
        <v>26</v>
      </c>
      <c r="C18" s="36"/>
      <c r="D18" s="35"/>
      <c r="E18" s="36"/>
      <c r="F18" s="37"/>
      <c r="G18" s="38"/>
      <c r="H18" s="38"/>
      <c r="I18" s="38"/>
      <c r="J18" s="38"/>
      <c r="K18" s="38"/>
      <c r="L18" s="38"/>
      <c r="M18" s="38">
        <f>SUM(G18:L18)</f>
        <v>0</v>
      </c>
    </row>
    <row r="19" spans="1:17" ht="15" x14ac:dyDescent="0.4">
      <c r="A19" s="45" t="s">
        <v>28</v>
      </c>
      <c r="B19" s="39"/>
      <c r="C19" s="41"/>
      <c r="D19" s="42"/>
      <c r="E19" s="43"/>
      <c r="F19" s="39"/>
      <c r="G19" s="44">
        <f t="shared" ref="G19:M19" si="9">SUM(G18)</f>
        <v>0</v>
      </c>
      <c r="H19" s="44">
        <f t="shared" si="9"/>
        <v>0</v>
      </c>
      <c r="I19" s="44">
        <f t="shared" si="9"/>
        <v>0</v>
      </c>
      <c r="J19" s="44">
        <f t="shared" si="9"/>
        <v>0</v>
      </c>
      <c r="K19" s="44">
        <f t="shared" si="9"/>
        <v>0</v>
      </c>
      <c r="L19" s="44">
        <f t="shared" si="9"/>
        <v>0</v>
      </c>
      <c r="M19" s="44">
        <f t="shared" si="9"/>
        <v>0</v>
      </c>
    </row>
    <row r="20" spans="1:17" x14ac:dyDescent="0.35">
      <c r="A20" s="35" t="s">
        <v>46</v>
      </c>
      <c r="B20" s="35" t="s">
        <v>26</v>
      </c>
      <c r="C20" s="36">
        <v>45470</v>
      </c>
      <c r="D20" s="35" t="s">
        <v>31</v>
      </c>
      <c r="E20" s="36">
        <v>45470</v>
      </c>
      <c r="F20" s="37" t="s">
        <v>27</v>
      </c>
      <c r="G20" s="38"/>
      <c r="H20" s="38"/>
      <c r="I20" s="38"/>
      <c r="J20" s="38"/>
      <c r="K20" s="38">
        <v>134.99</v>
      </c>
      <c r="L20" s="38"/>
      <c r="M20" s="38">
        <f t="shared" ref="M20:M21" si="10">SUM(G20:L20)</f>
        <v>134.99</v>
      </c>
    </row>
    <row r="21" spans="1:17" x14ac:dyDescent="0.35">
      <c r="A21" s="35" t="s">
        <v>46</v>
      </c>
      <c r="B21" s="35" t="s">
        <v>26</v>
      </c>
      <c r="C21" s="36">
        <v>45547</v>
      </c>
      <c r="D21" s="35" t="s">
        <v>31</v>
      </c>
      <c r="E21" s="36">
        <v>45554</v>
      </c>
      <c r="F21" s="37" t="s">
        <v>27</v>
      </c>
      <c r="G21" s="38"/>
      <c r="H21" s="38">
        <v>147.6</v>
      </c>
      <c r="I21" s="38"/>
      <c r="J21" s="38"/>
      <c r="K21" s="38">
        <v>96.57</v>
      </c>
      <c r="L21" s="38"/>
      <c r="M21" s="38">
        <f t="shared" si="10"/>
        <v>244.17</v>
      </c>
    </row>
    <row r="22" spans="1:17" ht="15" x14ac:dyDescent="0.4">
      <c r="A22" s="45" t="s">
        <v>46</v>
      </c>
      <c r="B22" s="39"/>
      <c r="C22" s="41"/>
      <c r="D22" s="42"/>
      <c r="E22" s="43"/>
      <c r="F22" s="39"/>
      <c r="G22" s="44">
        <f t="shared" ref="G22:M22" si="11">SUM(G20:G21)</f>
        <v>0</v>
      </c>
      <c r="H22" s="44">
        <f t="shared" si="11"/>
        <v>147.6</v>
      </c>
      <c r="I22" s="44">
        <f t="shared" si="11"/>
        <v>0</v>
      </c>
      <c r="J22" s="44">
        <f t="shared" si="11"/>
        <v>0</v>
      </c>
      <c r="K22" s="44">
        <f t="shared" si="11"/>
        <v>231.56</v>
      </c>
      <c r="L22" s="44">
        <f t="shared" si="11"/>
        <v>0</v>
      </c>
      <c r="M22" s="44">
        <f t="shared" si="11"/>
        <v>379.15999999999997</v>
      </c>
    </row>
    <row r="23" spans="1:17" x14ac:dyDescent="0.35">
      <c r="A23" s="35" t="s">
        <v>104</v>
      </c>
      <c r="B23" s="35" t="s">
        <v>26</v>
      </c>
      <c r="C23" s="36">
        <v>45419</v>
      </c>
      <c r="D23" s="35" t="s">
        <v>31</v>
      </c>
      <c r="E23" s="36">
        <v>45388</v>
      </c>
      <c r="F23" s="37" t="s">
        <v>27</v>
      </c>
      <c r="G23" s="38"/>
      <c r="H23" s="38"/>
      <c r="I23" s="38">
        <v>71.5</v>
      </c>
      <c r="J23" s="38"/>
      <c r="K23" s="38"/>
      <c r="L23" s="38"/>
      <c r="M23" s="38">
        <f t="shared" ref="M23" si="12">SUM(G23:L23)</f>
        <v>71.5</v>
      </c>
    </row>
    <row r="24" spans="1:17" ht="15" x14ac:dyDescent="0.4">
      <c r="A24" s="45" t="s">
        <v>104</v>
      </c>
      <c r="B24" s="39"/>
      <c r="C24" s="41"/>
      <c r="D24" s="42"/>
      <c r="E24" s="43"/>
      <c r="F24" s="39"/>
      <c r="G24" s="44">
        <f t="shared" ref="G24:M24" si="13">SUM(G23:G23)</f>
        <v>0</v>
      </c>
      <c r="H24" s="44">
        <f t="shared" si="13"/>
        <v>0</v>
      </c>
      <c r="I24" s="44">
        <f t="shared" si="13"/>
        <v>71.5</v>
      </c>
      <c r="J24" s="44">
        <f t="shared" si="13"/>
        <v>0</v>
      </c>
      <c r="K24" s="44">
        <f t="shared" si="13"/>
        <v>0</v>
      </c>
      <c r="L24" s="44">
        <f t="shared" si="13"/>
        <v>0</v>
      </c>
      <c r="M24" s="44">
        <f t="shared" si="13"/>
        <v>71.5</v>
      </c>
    </row>
    <row r="25" spans="1:17" x14ac:dyDescent="0.35">
      <c r="A25" s="35" t="s">
        <v>106</v>
      </c>
      <c r="B25" s="35" t="s">
        <v>26</v>
      </c>
      <c r="C25" s="36">
        <v>45397</v>
      </c>
      <c r="D25" s="35" t="s">
        <v>31</v>
      </c>
      <c r="E25" s="36">
        <v>45388</v>
      </c>
      <c r="F25" s="37" t="s">
        <v>27</v>
      </c>
      <c r="G25" s="38"/>
      <c r="H25" s="38">
        <v>64.64</v>
      </c>
      <c r="I25" s="38"/>
      <c r="J25" s="38"/>
      <c r="K25" s="38"/>
      <c r="L25" s="38"/>
      <c r="M25" s="38">
        <f t="shared" ref="M25:M27" si="14">SUM(G25:L25)</f>
        <v>64.64</v>
      </c>
    </row>
    <row r="26" spans="1:17" x14ac:dyDescent="0.35">
      <c r="A26" s="35" t="s">
        <v>106</v>
      </c>
      <c r="B26" s="35" t="s">
        <v>26</v>
      </c>
      <c r="C26" s="36">
        <v>45475</v>
      </c>
      <c r="D26" s="35" t="s">
        <v>94</v>
      </c>
      <c r="E26" s="36">
        <v>45455</v>
      </c>
      <c r="F26" s="37" t="s">
        <v>27</v>
      </c>
      <c r="G26" s="38"/>
      <c r="H26" s="38">
        <v>138.97999999999999</v>
      </c>
      <c r="I26" s="38"/>
      <c r="J26" s="38"/>
      <c r="K26" s="38"/>
      <c r="L26" s="38"/>
      <c r="M26" s="38">
        <f t="shared" si="14"/>
        <v>138.97999999999999</v>
      </c>
    </row>
    <row r="27" spans="1:17" x14ac:dyDescent="0.35">
      <c r="A27" s="35" t="s">
        <v>106</v>
      </c>
      <c r="B27" s="35" t="s">
        <v>26</v>
      </c>
      <c r="C27" s="36">
        <v>45568</v>
      </c>
      <c r="D27" s="35" t="s">
        <v>91</v>
      </c>
      <c r="E27" s="36" t="s">
        <v>107</v>
      </c>
      <c r="F27" s="37" t="s">
        <v>27</v>
      </c>
      <c r="G27" s="38"/>
      <c r="H27" s="38">
        <v>66.89</v>
      </c>
      <c r="I27" s="38"/>
      <c r="J27" s="38"/>
      <c r="K27" s="38"/>
      <c r="L27" s="38"/>
      <c r="M27" s="38">
        <f t="shared" si="14"/>
        <v>66.89</v>
      </c>
    </row>
    <row r="28" spans="1:17" ht="15" x14ac:dyDescent="0.4">
      <c r="A28" s="45" t="s">
        <v>106</v>
      </c>
      <c r="B28" s="39"/>
      <c r="C28" s="41"/>
      <c r="D28" s="42"/>
      <c r="E28" s="43"/>
      <c r="F28" s="39"/>
      <c r="G28" s="44">
        <f t="shared" ref="G28:M28" si="15">SUM(G25:G27)</f>
        <v>0</v>
      </c>
      <c r="H28" s="44">
        <f t="shared" si="15"/>
        <v>270.51</v>
      </c>
      <c r="I28" s="44">
        <f t="shared" si="15"/>
        <v>0</v>
      </c>
      <c r="J28" s="44">
        <f t="shared" si="15"/>
        <v>0</v>
      </c>
      <c r="K28" s="44">
        <f t="shared" si="15"/>
        <v>0</v>
      </c>
      <c r="L28" s="44">
        <f t="shared" si="15"/>
        <v>0</v>
      </c>
      <c r="M28" s="44">
        <f t="shared" si="15"/>
        <v>270.51</v>
      </c>
    </row>
    <row r="29" spans="1:17" x14ac:dyDescent="0.35">
      <c r="A29" s="35" t="s">
        <v>41</v>
      </c>
      <c r="B29" s="54" t="s">
        <v>40</v>
      </c>
      <c r="C29" s="35">
        <v>45481</v>
      </c>
      <c r="D29" s="35" t="s">
        <v>93</v>
      </c>
      <c r="E29" s="36">
        <v>45447</v>
      </c>
      <c r="F29" s="37" t="s">
        <v>27</v>
      </c>
      <c r="G29" s="38"/>
      <c r="H29" s="38">
        <v>-167.4</v>
      </c>
      <c r="I29" s="38"/>
      <c r="J29" s="38"/>
      <c r="K29" s="38"/>
      <c r="L29" s="38"/>
      <c r="M29" s="38">
        <f t="shared" ref="M29:M34" si="16">SUM(G29:L29)</f>
        <v>-167.4</v>
      </c>
      <c r="Q29" s="2"/>
    </row>
    <row r="30" spans="1:17" x14ac:dyDescent="0.35">
      <c r="A30" s="35" t="s">
        <v>41</v>
      </c>
      <c r="B30" s="54" t="s">
        <v>40</v>
      </c>
      <c r="C30" s="35">
        <v>45483</v>
      </c>
      <c r="D30" s="35" t="s">
        <v>93</v>
      </c>
      <c r="E30" s="36">
        <v>45455</v>
      </c>
      <c r="F30" s="37" t="s">
        <v>27</v>
      </c>
      <c r="G30" s="38"/>
      <c r="H30" s="38">
        <v>-95.8</v>
      </c>
      <c r="I30" s="38"/>
      <c r="J30" s="38"/>
      <c r="K30" s="38"/>
      <c r="L30" s="38"/>
      <c r="M30" s="38">
        <f t="shared" si="16"/>
        <v>-95.8</v>
      </c>
      <c r="Q30" s="2"/>
    </row>
    <row r="31" spans="1:17" x14ac:dyDescent="0.35">
      <c r="A31" s="35" t="s">
        <v>41</v>
      </c>
      <c r="B31" s="54" t="s">
        <v>40</v>
      </c>
      <c r="C31" s="35">
        <v>45495</v>
      </c>
      <c r="D31" s="35" t="s">
        <v>93</v>
      </c>
      <c r="E31" s="36">
        <v>45462</v>
      </c>
      <c r="F31" s="37" t="s">
        <v>27</v>
      </c>
      <c r="G31" s="38"/>
      <c r="H31" s="38">
        <v>-95.8</v>
      </c>
      <c r="I31" s="38"/>
      <c r="J31" s="38"/>
      <c r="K31" s="38"/>
      <c r="L31" s="38"/>
      <c r="M31" s="38">
        <f t="shared" si="16"/>
        <v>-95.8</v>
      </c>
      <c r="Q31" s="2"/>
    </row>
    <row r="32" spans="1:17" x14ac:dyDescent="0.35">
      <c r="A32" s="35" t="s">
        <v>41</v>
      </c>
      <c r="B32" s="54" t="s">
        <v>40</v>
      </c>
      <c r="C32" s="35">
        <v>45537</v>
      </c>
      <c r="D32" s="35" t="s">
        <v>93</v>
      </c>
      <c r="E32" s="36">
        <v>45539</v>
      </c>
      <c r="F32" s="37" t="s">
        <v>27</v>
      </c>
      <c r="G32" s="38"/>
      <c r="H32" s="38">
        <v>105.8</v>
      </c>
      <c r="I32" s="38"/>
      <c r="J32" s="38"/>
      <c r="K32" s="38"/>
      <c r="L32" s="38"/>
      <c r="M32" s="38">
        <f t="shared" si="16"/>
        <v>105.8</v>
      </c>
      <c r="Q32" s="2"/>
    </row>
    <row r="33" spans="1:17" x14ac:dyDescent="0.35">
      <c r="A33" s="35" t="s">
        <v>41</v>
      </c>
      <c r="B33" s="54" t="s">
        <v>40</v>
      </c>
      <c r="C33" s="35">
        <v>45553</v>
      </c>
      <c r="D33" s="35" t="s">
        <v>31</v>
      </c>
      <c r="E33" s="36">
        <v>45554</v>
      </c>
      <c r="F33" s="37" t="s">
        <v>27</v>
      </c>
      <c r="G33" s="38"/>
      <c r="H33" s="38">
        <v>95.1</v>
      </c>
      <c r="I33" s="38"/>
      <c r="J33" s="38"/>
      <c r="K33" s="38"/>
      <c r="L33" s="38"/>
      <c r="M33" s="38">
        <f t="shared" si="16"/>
        <v>95.1</v>
      </c>
      <c r="Q33" s="2"/>
    </row>
    <row r="34" spans="1:17" x14ac:dyDescent="0.35">
      <c r="A34" s="35" t="s">
        <v>41</v>
      </c>
      <c r="B34" s="54" t="s">
        <v>40</v>
      </c>
      <c r="C34" s="35">
        <v>45553</v>
      </c>
      <c r="D34" s="35" t="s">
        <v>89</v>
      </c>
      <c r="E34" s="36">
        <v>45555</v>
      </c>
      <c r="F34" s="37" t="s">
        <v>27</v>
      </c>
      <c r="G34" s="38"/>
      <c r="H34" s="38">
        <f>95.1+95.1</f>
        <v>190.2</v>
      </c>
      <c r="I34" s="38"/>
      <c r="J34" s="38"/>
      <c r="K34" s="38"/>
      <c r="L34" s="38"/>
      <c r="M34" s="38">
        <f t="shared" si="16"/>
        <v>190.2</v>
      </c>
      <c r="Q34" s="2"/>
    </row>
    <row r="35" spans="1:17" ht="15" x14ac:dyDescent="0.4">
      <c r="A35" s="45" t="s">
        <v>41</v>
      </c>
      <c r="B35" s="39"/>
      <c r="C35" s="41"/>
      <c r="D35" s="42"/>
      <c r="E35" s="43"/>
      <c r="F35" s="39"/>
      <c r="G35" s="44">
        <f t="shared" ref="G35:M35" si="17">SUM(G29:G34)</f>
        <v>0</v>
      </c>
      <c r="H35" s="44">
        <f t="shared" si="17"/>
        <v>32.099999999999994</v>
      </c>
      <c r="I35" s="44">
        <f t="shared" si="17"/>
        <v>0</v>
      </c>
      <c r="J35" s="44">
        <f t="shared" si="17"/>
        <v>0</v>
      </c>
      <c r="K35" s="44">
        <f t="shared" si="17"/>
        <v>0</v>
      </c>
      <c r="L35" s="44">
        <f t="shared" si="17"/>
        <v>0</v>
      </c>
      <c r="M35" s="44">
        <f t="shared" si="17"/>
        <v>32.099999999999994</v>
      </c>
      <c r="Q35" s="2"/>
    </row>
    <row r="36" spans="1:17" x14ac:dyDescent="0.35">
      <c r="A36" s="54" t="s">
        <v>24</v>
      </c>
      <c r="B36" s="54" t="s">
        <v>25</v>
      </c>
      <c r="C36" s="36">
        <v>45475</v>
      </c>
      <c r="D36" s="35" t="s">
        <v>100</v>
      </c>
      <c r="E36" s="36">
        <v>45454</v>
      </c>
      <c r="F36" s="37" t="s">
        <v>27</v>
      </c>
      <c r="G36" s="38"/>
      <c r="H36" s="38">
        <v>-68.900000000000006</v>
      </c>
      <c r="I36" s="38"/>
      <c r="J36" s="38"/>
      <c r="K36" s="38"/>
      <c r="L36" s="38"/>
      <c r="M36" s="38">
        <f t="shared" ref="M36:M49" si="18">SUM(G36:L36)</f>
        <v>-68.900000000000006</v>
      </c>
    </row>
    <row r="37" spans="1:17" x14ac:dyDescent="0.35">
      <c r="A37" s="54" t="s">
        <v>24</v>
      </c>
      <c r="B37" s="54" t="s">
        <v>25</v>
      </c>
      <c r="C37" s="36">
        <v>45475</v>
      </c>
      <c r="D37" s="35" t="s">
        <v>101</v>
      </c>
      <c r="E37" s="36">
        <v>45462</v>
      </c>
      <c r="F37" s="37" t="s">
        <v>27</v>
      </c>
      <c r="G37" s="38"/>
      <c r="H37" s="38">
        <v>-68.900000000000006</v>
      </c>
      <c r="I37" s="38"/>
      <c r="J37" s="38"/>
      <c r="K37" s="38"/>
      <c r="L37" s="38"/>
      <c r="M37" s="38">
        <f t="shared" si="18"/>
        <v>-68.900000000000006</v>
      </c>
    </row>
    <row r="38" spans="1:17" x14ac:dyDescent="0.35">
      <c r="A38" s="54" t="s">
        <v>24</v>
      </c>
      <c r="B38" s="54" t="s">
        <v>25</v>
      </c>
      <c r="C38" s="36">
        <v>45475</v>
      </c>
      <c r="D38" s="35" t="s">
        <v>31</v>
      </c>
      <c r="E38" s="36">
        <v>45470</v>
      </c>
      <c r="F38" s="37" t="s">
        <v>27</v>
      </c>
      <c r="G38" s="38"/>
      <c r="H38" s="38"/>
      <c r="I38" s="38"/>
      <c r="J38" s="38"/>
      <c r="K38" s="38">
        <v>27.62</v>
      </c>
      <c r="L38" s="38"/>
      <c r="M38" s="38">
        <f t="shared" si="18"/>
        <v>27.62</v>
      </c>
    </row>
    <row r="39" spans="1:17" x14ac:dyDescent="0.35">
      <c r="A39" s="54" t="s">
        <v>24</v>
      </c>
      <c r="B39" s="54" t="s">
        <v>25</v>
      </c>
      <c r="C39" s="36">
        <v>45475</v>
      </c>
      <c r="D39" s="35" t="s">
        <v>101</v>
      </c>
      <c r="E39" s="36">
        <v>45474</v>
      </c>
      <c r="F39" s="37" t="s">
        <v>27</v>
      </c>
      <c r="G39" s="38"/>
      <c r="H39" s="38">
        <v>-68.900000000000006</v>
      </c>
      <c r="I39" s="38"/>
      <c r="J39" s="38"/>
      <c r="K39" s="38">
        <v>145.99</v>
      </c>
      <c r="L39" s="38"/>
      <c r="M39" s="38">
        <f t="shared" si="18"/>
        <v>77.09</v>
      </c>
    </row>
    <row r="40" spans="1:17" x14ac:dyDescent="0.35">
      <c r="A40" s="54" t="s">
        <v>24</v>
      </c>
      <c r="B40" s="54" t="s">
        <v>25</v>
      </c>
      <c r="C40" s="36">
        <v>45497</v>
      </c>
      <c r="D40" s="35" t="s">
        <v>93</v>
      </c>
      <c r="E40" s="36">
        <v>45497</v>
      </c>
      <c r="F40" s="37" t="s">
        <v>27</v>
      </c>
      <c r="G40" s="38"/>
      <c r="H40" s="38">
        <v>34.1</v>
      </c>
      <c r="I40" s="38"/>
      <c r="J40" s="38"/>
      <c r="K40" s="38"/>
      <c r="L40" s="38"/>
      <c r="M40" s="38">
        <f t="shared" si="18"/>
        <v>34.1</v>
      </c>
    </row>
    <row r="41" spans="1:17" x14ac:dyDescent="0.35">
      <c r="A41" s="54" t="s">
        <v>24</v>
      </c>
      <c r="B41" s="54" t="s">
        <v>25</v>
      </c>
      <c r="C41" s="36">
        <v>45546</v>
      </c>
      <c r="D41" s="35" t="s">
        <v>96</v>
      </c>
      <c r="E41" s="36">
        <v>45539</v>
      </c>
      <c r="F41" s="37" t="s">
        <v>27</v>
      </c>
      <c r="G41" s="38"/>
      <c r="H41" s="38">
        <f>161.9+2.8+1.75</f>
        <v>166.45000000000002</v>
      </c>
      <c r="I41" s="38"/>
      <c r="J41" s="38"/>
      <c r="K41" s="38">
        <f>145.99+7.5+29.5</f>
        <v>182.99</v>
      </c>
      <c r="L41" s="38"/>
      <c r="M41" s="38">
        <f t="shared" si="18"/>
        <v>349.44000000000005</v>
      </c>
    </row>
    <row r="42" spans="1:17" x14ac:dyDescent="0.35">
      <c r="A42" s="54" t="s">
        <v>24</v>
      </c>
      <c r="B42" s="54" t="s">
        <v>25</v>
      </c>
      <c r="C42" s="36">
        <v>45476</v>
      </c>
      <c r="D42" s="35" t="s">
        <v>95</v>
      </c>
      <c r="E42" s="36">
        <v>45552</v>
      </c>
      <c r="F42" s="37" t="s">
        <v>80</v>
      </c>
      <c r="G42" s="38"/>
      <c r="H42" s="38"/>
      <c r="I42" s="38"/>
      <c r="J42" s="38"/>
      <c r="K42" s="38">
        <v>288</v>
      </c>
      <c r="L42" s="38">
        <v>574.79999999999995</v>
      </c>
      <c r="M42" s="38">
        <f t="shared" si="18"/>
        <v>862.8</v>
      </c>
    </row>
    <row r="43" spans="1:17" x14ac:dyDescent="0.35">
      <c r="A43" s="54" t="s">
        <v>24</v>
      </c>
      <c r="B43" s="54" t="s">
        <v>25</v>
      </c>
      <c r="C43" s="36">
        <v>45568</v>
      </c>
      <c r="D43" s="35" t="s">
        <v>31</v>
      </c>
      <c r="E43" s="36">
        <v>45554</v>
      </c>
      <c r="F43" s="37" t="s">
        <v>27</v>
      </c>
      <c r="G43" s="38"/>
      <c r="H43" s="38"/>
      <c r="I43" s="38"/>
      <c r="J43" s="38"/>
      <c r="K43" s="38">
        <v>27.4</v>
      </c>
      <c r="L43" s="38"/>
      <c r="M43" s="38">
        <f t="shared" si="18"/>
        <v>27.4</v>
      </c>
    </row>
    <row r="44" spans="1:17" x14ac:dyDescent="0.35">
      <c r="A44" s="54" t="s">
        <v>24</v>
      </c>
      <c r="B44" s="54" t="s">
        <v>25</v>
      </c>
      <c r="C44" s="36">
        <v>45568</v>
      </c>
      <c r="D44" s="35" t="s">
        <v>97</v>
      </c>
      <c r="E44" s="36">
        <v>45555</v>
      </c>
      <c r="F44" s="37" t="s">
        <v>27</v>
      </c>
      <c r="G44" s="38"/>
      <c r="H44" s="38"/>
      <c r="I44" s="38"/>
      <c r="J44" s="38"/>
      <c r="K44" s="38">
        <v>29.5</v>
      </c>
      <c r="L44" s="38"/>
      <c r="M44" s="38">
        <f t="shared" ref="M44" si="19">SUM(G44:L44)</f>
        <v>29.5</v>
      </c>
    </row>
    <row r="45" spans="1:17" x14ac:dyDescent="0.35">
      <c r="A45" s="54" t="s">
        <v>24</v>
      </c>
      <c r="B45" s="54" t="s">
        <v>25</v>
      </c>
      <c r="C45" s="36">
        <v>45568</v>
      </c>
      <c r="D45" s="35" t="s">
        <v>102</v>
      </c>
      <c r="E45" s="36">
        <v>45558</v>
      </c>
      <c r="F45" s="37" t="s">
        <v>27</v>
      </c>
      <c r="G45" s="38"/>
      <c r="H45" s="38">
        <v>65.5</v>
      </c>
      <c r="I45" s="38"/>
      <c r="J45" s="38"/>
      <c r="K45" s="38">
        <v>150</v>
      </c>
      <c r="L45" s="38"/>
      <c r="M45" s="38">
        <f t="shared" si="18"/>
        <v>215.5</v>
      </c>
    </row>
    <row r="46" spans="1:17" x14ac:dyDescent="0.35">
      <c r="A46" s="54" t="s">
        <v>24</v>
      </c>
      <c r="B46" s="54" t="s">
        <v>25</v>
      </c>
      <c r="C46" s="36">
        <v>45568</v>
      </c>
      <c r="D46" s="35" t="s">
        <v>98</v>
      </c>
      <c r="E46" s="36">
        <v>45559</v>
      </c>
      <c r="F46" s="37" t="s">
        <v>27</v>
      </c>
      <c r="G46" s="38"/>
      <c r="H46" s="38">
        <v>200.1</v>
      </c>
      <c r="I46" s="38"/>
      <c r="J46" s="38"/>
      <c r="K46" s="38">
        <v>27.1</v>
      </c>
      <c r="L46" s="38"/>
      <c r="M46" s="38">
        <f t="shared" si="18"/>
        <v>227.2</v>
      </c>
    </row>
    <row r="47" spans="1:17" x14ac:dyDescent="0.35">
      <c r="A47" s="54" t="s">
        <v>24</v>
      </c>
      <c r="B47" s="54" t="s">
        <v>25</v>
      </c>
      <c r="C47" s="36">
        <v>45568</v>
      </c>
      <c r="D47" s="35" t="s">
        <v>102</v>
      </c>
      <c r="E47" s="36">
        <v>45566</v>
      </c>
      <c r="F47" s="37" t="s">
        <v>27</v>
      </c>
      <c r="G47" s="38"/>
      <c r="H47" s="38">
        <v>132.4</v>
      </c>
      <c r="I47" s="38"/>
      <c r="J47" s="38"/>
      <c r="K47" s="38">
        <v>144</v>
      </c>
      <c r="L47" s="38"/>
      <c r="M47" s="38">
        <f t="shared" si="18"/>
        <v>276.39999999999998</v>
      </c>
    </row>
    <row r="48" spans="1:17" x14ac:dyDescent="0.35">
      <c r="A48" s="54" t="s">
        <v>24</v>
      </c>
      <c r="B48" s="54" t="s">
        <v>25</v>
      </c>
      <c r="C48" s="36">
        <v>45559</v>
      </c>
      <c r="D48" s="35" t="s">
        <v>102</v>
      </c>
      <c r="E48" s="36">
        <v>45608</v>
      </c>
      <c r="F48" s="37" t="s">
        <v>27</v>
      </c>
      <c r="G48" s="38"/>
      <c r="H48" s="38">
        <v>279</v>
      </c>
      <c r="I48" s="38"/>
      <c r="J48" s="38"/>
      <c r="K48" s="38"/>
      <c r="L48" s="38"/>
      <c r="M48" s="38">
        <f t="shared" si="18"/>
        <v>279</v>
      </c>
    </row>
    <row r="49" spans="1:13" x14ac:dyDescent="0.35">
      <c r="A49" s="54" t="s">
        <v>24</v>
      </c>
      <c r="B49" s="54" t="s">
        <v>25</v>
      </c>
      <c r="C49" s="36">
        <v>45559</v>
      </c>
      <c r="D49" s="35" t="s">
        <v>102</v>
      </c>
      <c r="E49" s="36">
        <v>45635</v>
      </c>
      <c r="F49" s="37" t="s">
        <v>27</v>
      </c>
      <c r="G49" s="38"/>
      <c r="H49" s="38"/>
      <c r="I49" s="38"/>
      <c r="J49" s="38"/>
      <c r="K49" s="38">
        <v>144.24</v>
      </c>
      <c r="L49" s="38"/>
      <c r="M49" s="38">
        <f t="shared" si="18"/>
        <v>144.24</v>
      </c>
    </row>
    <row r="50" spans="1:13" ht="15" x14ac:dyDescent="0.4">
      <c r="A50" s="45" t="s">
        <v>24</v>
      </c>
      <c r="B50" s="39"/>
      <c r="C50" s="41"/>
      <c r="D50" s="42"/>
      <c r="E50" s="43"/>
      <c r="F50" s="39"/>
      <c r="G50" s="44">
        <f t="shared" ref="G50:M50" si="20">SUM(G36:G49)</f>
        <v>0</v>
      </c>
      <c r="H50" s="44">
        <f t="shared" si="20"/>
        <v>670.85</v>
      </c>
      <c r="I50" s="44">
        <f t="shared" si="20"/>
        <v>0</v>
      </c>
      <c r="J50" s="44">
        <f t="shared" si="20"/>
        <v>0</v>
      </c>
      <c r="K50" s="44">
        <f t="shared" si="20"/>
        <v>1166.8400000000001</v>
      </c>
      <c r="L50" s="44">
        <f t="shared" si="20"/>
        <v>574.79999999999995</v>
      </c>
      <c r="M50" s="44">
        <f t="shared" si="20"/>
        <v>2412.4899999999998</v>
      </c>
    </row>
    <row r="51" spans="1:13" x14ac:dyDescent="0.35">
      <c r="A51" s="54" t="s">
        <v>42</v>
      </c>
      <c r="B51" s="54" t="s">
        <v>43</v>
      </c>
      <c r="C51" s="36">
        <v>45475</v>
      </c>
      <c r="D51" s="35" t="s">
        <v>94</v>
      </c>
      <c r="E51" s="36">
        <v>45471</v>
      </c>
      <c r="F51" s="37" t="s">
        <v>27</v>
      </c>
      <c r="G51" s="38"/>
      <c r="H51" s="38">
        <v>36.4</v>
      </c>
      <c r="I51" s="38"/>
      <c r="J51" s="38"/>
      <c r="K51" s="38"/>
      <c r="L51" s="38"/>
      <c r="M51" s="38">
        <f t="shared" ref="M51:M58" si="21">SUM(G51:L51)</f>
        <v>36.4</v>
      </c>
    </row>
    <row r="52" spans="1:13" x14ac:dyDescent="0.35">
      <c r="A52" s="54" t="s">
        <v>42</v>
      </c>
      <c r="B52" s="54" t="s">
        <v>43</v>
      </c>
      <c r="C52" s="36">
        <v>45504</v>
      </c>
      <c r="D52" s="35" t="s">
        <v>99</v>
      </c>
      <c r="E52" s="36">
        <v>45504</v>
      </c>
      <c r="F52" s="37" t="s">
        <v>27</v>
      </c>
      <c r="G52" s="38"/>
      <c r="H52" s="38">
        <v>54.8</v>
      </c>
      <c r="I52" s="38"/>
      <c r="J52" s="38"/>
      <c r="K52" s="38">
        <v>7.5</v>
      </c>
      <c r="L52" s="38"/>
      <c r="M52" s="38">
        <f t="shared" si="21"/>
        <v>62.3</v>
      </c>
    </row>
    <row r="53" spans="1:13" x14ac:dyDescent="0.35">
      <c r="A53" s="54" t="s">
        <v>42</v>
      </c>
      <c r="B53" s="54" t="s">
        <v>43</v>
      </c>
      <c r="C53" s="36">
        <v>45554</v>
      </c>
      <c r="D53" s="35" t="s">
        <v>72</v>
      </c>
      <c r="E53" s="36">
        <v>45554</v>
      </c>
      <c r="F53" s="37" t="s">
        <v>27</v>
      </c>
      <c r="G53" s="38"/>
      <c r="H53" s="38">
        <v>46.4</v>
      </c>
      <c r="I53" s="38"/>
      <c r="J53" s="38"/>
      <c r="K53" s="38"/>
      <c r="L53" s="38"/>
      <c r="M53" s="38">
        <f t="shared" si="21"/>
        <v>46.4</v>
      </c>
    </row>
    <row r="54" spans="1:13" x14ac:dyDescent="0.35">
      <c r="A54" s="54" t="s">
        <v>42</v>
      </c>
      <c r="B54" s="54" t="s">
        <v>43</v>
      </c>
      <c r="C54" s="36">
        <v>45555</v>
      </c>
      <c r="D54" s="35" t="s">
        <v>89</v>
      </c>
      <c r="E54" s="36">
        <v>45555</v>
      </c>
      <c r="F54" s="37" t="s">
        <v>27</v>
      </c>
      <c r="G54" s="38"/>
      <c r="H54" s="38">
        <v>46.4</v>
      </c>
      <c r="I54" s="38"/>
      <c r="J54" s="38"/>
      <c r="K54" s="38"/>
      <c r="L54" s="38"/>
      <c r="M54" s="38">
        <f t="shared" si="21"/>
        <v>46.4</v>
      </c>
    </row>
    <row r="55" spans="1:13" x14ac:dyDescent="0.35">
      <c r="A55" s="54" t="s">
        <v>42</v>
      </c>
      <c r="B55" s="54" t="s">
        <v>43</v>
      </c>
      <c r="C55" s="36">
        <v>45559</v>
      </c>
      <c r="D55" s="35" t="s">
        <v>98</v>
      </c>
      <c r="E55" s="36">
        <v>45559</v>
      </c>
      <c r="F55" s="37" t="s">
        <v>27</v>
      </c>
      <c r="G55" s="38"/>
      <c r="H55" s="38">
        <v>46.4</v>
      </c>
      <c r="I55" s="38"/>
      <c r="J55" s="38"/>
      <c r="K55" s="38"/>
      <c r="L55" s="38"/>
      <c r="M55" s="38">
        <f t="shared" si="21"/>
        <v>46.4</v>
      </c>
    </row>
    <row r="56" spans="1:13" x14ac:dyDescent="0.35">
      <c r="A56" s="54" t="s">
        <v>42</v>
      </c>
      <c r="B56" s="54" t="s">
        <v>43</v>
      </c>
      <c r="C56" s="36">
        <v>45559</v>
      </c>
      <c r="D56" s="35" t="s">
        <v>31</v>
      </c>
      <c r="E56" s="36">
        <v>45631</v>
      </c>
      <c r="F56" s="37" t="s">
        <v>27</v>
      </c>
      <c r="G56" s="38"/>
      <c r="H56" s="38">
        <v>46.4</v>
      </c>
      <c r="I56" s="38"/>
      <c r="J56" s="38"/>
      <c r="K56" s="38"/>
      <c r="L56" s="38"/>
      <c r="M56" s="38">
        <f t="shared" si="21"/>
        <v>46.4</v>
      </c>
    </row>
    <row r="57" spans="1:13" x14ac:dyDescent="0.35">
      <c r="A57" s="54" t="s">
        <v>42</v>
      </c>
      <c r="B57" s="54" t="s">
        <v>43</v>
      </c>
      <c r="C57" s="36">
        <v>45559</v>
      </c>
      <c r="D57" s="35" t="s">
        <v>102</v>
      </c>
      <c r="E57" s="36">
        <v>45636</v>
      </c>
      <c r="F57" s="37" t="s">
        <v>27</v>
      </c>
      <c r="G57" s="38"/>
      <c r="H57" s="38">
        <v>45.3</v>
      </c>
      <c r="I57" s="38"/>
      <c r="J57" s="38"/>
      <c r="K57" s="38"/>
      <c r="L57" s="38"/>
      <c r="M57" s="38">
        <f t="shared" si="21"/>
        <v>45.3</v>
      </c>
    </row>
    <row r="58" spans="1:13" x14ac:dyDescent="0.35">
      <c r="A58" s="54" t="s">
        <v>42</v>
      </c>
      <c r="B58" s="54" t="s">
        <v>43</v>
      </c>
      <c r="C58" s="36">
        <v>45559</v>
      </c>
      <c r="D58" s="35" t="s">
        <v>98</v>
      </c>
      <c r="E58" s="36">
        <v>45643</v>
      </c>
      <c r="F58" s="37" t="s">
        <v>27</v>
      </c>
      <c r="G58" s="38"/>
      <c r="H58" s="38">
        <v>46.4</v>
      </c>
      <c r="I58" s="38"/>
      <c r="J58" s="38"/>
      <c r="K58" s="38"/>
      <c r="L58" s="38"/>
      <c r="M58" s="38">
        <f t="shared" si="21"/>
        <v>46.4</v>
      </c>
    </row>
    <row r="59" spans="1:13" ht="15" x14ac:dyDescent="0.4">
      <c r="A59" s="45" t="s">
        <v>42</v>
      </c>
      <c r="B59" s="39"/>
      <c r="C59" s="41"/>
      <c r="D59" s="42"/>
      <c r="E59" s="43"/>
      <c r="F59" s="39"/>
      <c r="G59" s="44">
        <f t="shared" ref="G59:M59" si="22">SUM(G51:G58)</f>
        <v>0</v>
      </c>
      <c r="H59" s="44">
        <f t="shared" si="22"/>
        <v>368.5</v>
      </c>
      <c r="I59" s="44">
        <f t="shared" si="22"/>
        <v>0</v>
      </c>
      <c r="J59" s="44">
        <f t="shared" si="22"/>
        <v>0</v>
      </c>
      <c r="K59" s="44">
        <f t="shared" si="22"/>
        <v>7.5</v>
      </c>
      <c r="L59" s="44">
        <f t="shared" si="22"/>
        <v>0</v>
      </c>
      <c r="M59" s="44">
        <f t="shared" si="22"/>
        <v>376</v>
      </c>
    </row>
    <row r="60" spans="1:13" x14ac:dyDescent="0.35">
      <c r="A60" s="54" t="s">
        <v>23</v>
      </c>
      <c r="B60" s="54" t="s">
        <v>39</v>
      </c>
      <c r="C60" s="36">
        <v>45475</v>
      </c>
      <c r="D60" s="35" t="s">
        <v>110</v>
      </c>
      <c r="E60" s="35">
        <v>44959</v>
      </c>
      <c r="F60" s="35" t="s">
        <v>27</v>
      </c>
      <c r="G60" s="38">
        <v>224.28</v>
      </c>
      <c r="H60" s="38"/>
      <c r="I60" s="38"/>
      <c r="J60" s="38"/>
      <c r="K60" s="38"/>
      <c r="L60" s="38"/>
      <c r="M60" s="38">
        <f t="shared" ref="M60:M69" si="23">SUM(G60:L60)</f>
        <v>224.28</v>
      </c>
    </row>
    <row r="61" spans="1:13" x14ac:dyDescent="0.35">
      <c r="A61" s="54" t="s">
        <v>23</v>
      </c>
      <c r="B61" s="54" t="s">
        <v>39</v>
      </c>
      <c r="C61" s="36">
        <v>45475</v>
      </c>
      <c r="D61" s="35" t="s">
        <v>109</v>
      </c>
      <c r="E61" s="35">
        <v>45085</v>
      </c>
      <c r="F61" s="35" t="s">
        <v>27</v>
      </c>
      <c r="G61" s="38">
        <v>-355.62</v>
      </c>
      <c r="H61" s="38"/>
      <c r="I61" s="38"/>
      <c r="J61" s="38"/>
      <c r="K61" s="38"/>
      <c r="L61" s="38"/>
      <c r="M61" s="38">
        <f t="shared" si="23"/>
        <v>-355.62</v>
      </c>
    </row>
    <row r="62" spans="1:13" x14ac:dyDescent="0.35">
      <c r="A62" s="54" t="s">
        <v>23</v>
      </c>
      <c r="B62" s="54" t="s">
        <v>39</v>
      </c>
      <c r="C62" s="36">
        <v>45475</v>
      </c>
      <c r="D62" s="35" t="s">
        <v>94</v>
      </c>
      <c r="E62" s="35">
        <v>45454</v>
      </c>
      <c r="F62" s="35" t="s">
        <v>27</v>
      </c>
      <c r="G62" s="38"/>
      <c r="H62" s="38"/>
      <c r="I62" s="38">
        <f>59.13+53.19</f>
        <v>112.32</v>
      </c>
      <c r="J62" s="38"/>
      <c r="K62" s="38"/>
      <c r="L62" s="38"/>
      <c r="M62" s="38">
        <f t="shared" si="23"/>
        <v>112.32</v>
      </c>
    </row>
    <row r="63" spans="1:13" x14ac:dyDescent="0.35">
      <c r="A63" s="54" t="s">
        <v>23</v>
      </c>
      <c r="B63" s="54" t="s">
        <v>39</v>
      </c>
      <c r="C63" s="36">
        <v>45475</v>
      </c>
      <c r="D63" s="35" t="s">
        <v>98</v>
      </c>
      <c r="E63" s="35">
        <v>45463</v>
      </c>
      <c r="F63" s="35" t="s">
        <v>27</v>
      </c>
      <c r="G63" s="38"/>
      <c r="H63" s="38"/>
      <c r="I63" s="38">
        <v>53.19</v>
      </c>
      <c r="J63" s="38"/>
      <c r="K63" s="38"/>
      <c r="L63" s="38"/>
      <c r="M63" s="38">
        <f t="shared" si="23"/>
        <v>53.19</v>
      </c>
    </row>
    <row r="64" spans="1:13" x14ac:dyDescent="0.35">
      <c r="A64" s="54" t="s">
        <v>23</v>
      </c>
      <c r="B64" s="54" t="s">
        <v>39</v>
      </c>
      <c r="C64" s="36">
        <v>45475</v>
      </c>
      <c r="D64" s="35" t="s">
        <v>31</v>
      </c>
      <c r="E64" s="35">
        <v>45469</v>
      </c>
      <c r="F64" s="35" t="s">
        <v>27</v>
      </c>
      <c r="G64" s="38"/>
      <c r="H64" s="38"/>
      <c r="I64" s="38">
        <v>81.13</v>
      </c>
      <c r="J64" s="38"/>
      <c r="K64" s="38"/>
      <c r="L64" s="38"/>
      <c r="M64" s="38">
        <f t="shared" si="23"/>
        <v>81.13</v>
      </c>
    </row>
    <row r="65" spans="1:18" x14ac:dyDescent="0.35">
      <c r="A65" s="54" t="s">
        <v>23</v>
      </c>
      <c r="B65" s="54" t="s">
        <v>39</v>
      </c>
      <c r="C65" s="36">
        <v>45475</v>
      </c>
      <c r="D65" s="46" t="s">
        <v>102</v>
      </c>
      <c r="E65" s="35">
        <v>45474</v>
      </c>
      <c r="F65" s="35" t="s">
        <v>27</v>
      </c>
      <c r="G65" s="38">
        <v>64.28</v>
      </c>
      <c r="H65" s="38"/>
      <c r="I65" s="38"/>
      <c r="J65" s="38"/>
      <c r="K65" s="38">
        <v>141.99</v>
      </c>
      <c r="L65" s="38"/>
      <c r="M65" s="38">
        <f t="shared" si="23"/>
        <v>206.27</v>
      </c>
    </row>
    <row r="66" spans="1:18" x14ac:dyDescent="0.35">
      <c r="A66" s="54" t="s">
        <v>23</v>
      </c>
      <c r="B66" s="54" t="s">
        <v>39</v>
      </c>
      <c r="C66" s="36">
        <v>45545</v>
      </c>
      <c r="D66" s="46" t="s">
        <v>102</v>
      </c>
      <c r="E66" s="35">
        <v>45545</v>
      </c>
      <c r="F66" s="35" t="s">
        <v>27</v>
      </c>
      <c r="G66" s="38"/>
      <c r="H66" s="38"/>
      <c r="I66" s="38">
        <v>59.13</v>
      </c>
      <c r="J66" s="38"/>
      <c r="K66" s="38">
        <v>107</v>
      </c>
      <c r="L66" s="38"/>
      <c r="M66" s="38">
        <f t="shared" si="23"/>
        <v>166.13</v>
      </c>
    </row>
    <row r="67" spans="1:18" x14ac:dyDescent="0.35">
      <c r="A67" s="54" t="s">
        <v>23</v>
      </c>
      <c r="B67" s="54" t="s">
        <v>39</v>
      </c>
      <c r="C67" s="36">
        <v>45554</v>
      </c>
      <c r="D67" s="35" t="s">
        <v>91</v>
      </c>
      <c r="E67" s="35">
        <v>45554</v>
      </c>
      <c r="F67" s="35" t="s">
        <v>27</v>
      </c>
      <c r="G67" s="38"/>
      <c r="H67" s="38"/>
      <c r="I67" s="38">
        <v>65.13</v>
      </c>
      <c r="J67" s="38"/>
      <c r="K67" s="38">
        <v>320</v>
      </c>
      <c r="L67" s="38"/>
      <c r="M67" s="38">
        <f t="shared" si="23"/>
        <v>385.13</v>
      </c>
    </row>
    <row r="68" spans="1:18" x14ac:dyDescent="0.35">
      <c r="A68" s="54" t="s">
        <v>23</v>
      </c>
      <c r="B68" s="54" t="s">
        <v>39</v>
      </c>
      <c r="C68" s="36">
        <v>45559</v>
      </c>
      <c r="D68" s="35" t="s">
        <v>69</v>
      </c>
      <c r="E68" s="35">
        <v>45559</v>
      </c>
      <c r="F68" s="35" t="s">
        <v>27</v>
      </c>
      <c r="G68" s="38">
        <f>122.03+162.33</f>
        <v>284.36</v>
      </c>
      <c r="H68" s="38"/>
      <c r="I68" s="38"/>
      <c r="J68" s="38"/>
      <c r="K68" s="38"/>
      <c r="L68" s="38"/>
      <c r="M68" s="38">
        <f t="shared" si="23"/>
        <v>284.36</v>
      </c>
    </row>
    <row r="69" spans="1:18" x14ac:dyDescent="0.35">
      <c r="A69" s="54" t="s">
        <v>23</v>
      </c>
      <c r="B69" s="54" t="s">
        <v>39</v>
      </c>
      <c r="C69" s="36">
        <v>45559</v>
      </c>
      <c r="D69" s="35" t="s">
        <v>108</v>
      </c>
      <c r="E69" s="35">
        <v>45574</v>
      </c>
      <c r="F69" s="35" t="s">
        <v>27</v>
      </c>
      <c r="G69" s="38">
        <v>311.41000000000003</v>
      </c>
      <c r="H69" s="38"/>
      <c r="I69" s="38"/>
      <c r="J69" s="38"/>
      <c r="K69" s="38"/>
      <c r="L69" s="38"/>
      <c r="M69" s="38">
        <f t="shared" si="23"/>
        <v>311.41000000000003</v>
      </c>
    </row>
    <row r="70" spans="1:18" ht="15" x14ac:dyDescent="0.4">
      <c r="A70" s="45" t="s">
        <v>23</v>
      </c>
      <c r="B70" s="39"/>
      <c r="C70" s="41"/>
      <c r="D70" s="42"/>
      <c r="E70" s="43"/>
      <c r="F70" s="39"/>
      <c r="G70" s="44">
        <f t="shared" ref="G70:M70" si="24">SUM(G60:G69)</f>
        <v>528.71</v>
      </c>
      <c r="H70" s="44">
        <f t="shared" si="24"/>
        <v>0</v>
      </c>
      <c r="I70" s="44">
        <f t="shared" si="24"/>
        <v>370.9</v>
      </c>
      <c r="J70" s="44">
        <f t="shared" si="24"/>
        <v>0</v>
      </c>
      <c r="K70" s="44">
        <f t="shared" si="24"/>
        <v>568.99</v>
      </c>
      <c r="L70" s="44">
        <f t="shared" si="24"/>
        <v>0</v>
      </c>
      <c r="M70" s="44">
        <f t="shared" si="24"/>
        <v>1468.6000000000001</v>
      </c>
    </row>
    <row r="71" spans="1:18" ht="13.9" hidden="1" thickBot="1" x14ac:dyDescent="0.4">
      <c r="A71" s="3" t="s">
        <v>17</v>
      </c>
      <c r="B71" s="3"/>
      <c r="C71" s="4"/>
      <c r="D71" s="3"/>
      <c r="E71" s="3"/>
      <c r="F71" s="5"/>
      <c r="G71" s="48"/>
      <c r="H71" s="48"/>
      <c r="I71" s="48"/>
      <c r="J71" s="48"/>
      <c r="K71" s="48"/>
      <c r="L71" s="48"/>
      <c r="M71" s="48"/>
    </row>
    <row r="72" spans="1:18" ht="13.9" hidden="1" thickTop="1" x14ac:dyDescent="0.35">
      <c r="A72" s="7"/>
      <c r="B72" s="7"/>
      <c r="C72" s="8"/>
      <c r="D72" s="7"/>
      <c r="E72" s="7"/>
      <c r="F72" s="7"/>
      <c r="G72" s="9"/>
      <c r="H72" s="9"/>
      <c r="I72" s="9"/>
      <c r="J72" s="9"/>
      <c r="K72" s="9"/>
      <c r="L72" s="9"/>
      <c r="M72" s="9"/>
      <c r="O72" s="10"/>
      <c r="R72" s="11"/>
    </row>
    <row r="73" spans="1:18" hidden="1" x14ac:dyDescent="0.35">
      <c r="E73" s="12"/>
      <c r="F73" s="12"/>
      <c r="N73" s="10"/>
      <c r="O73" s="10"/>
    </row>
    <row r="74" spans="1:18" ht="13.9" hidden="1" thickBot="1" x14ac:dyDescent="0.4">
      <c r="A74" s="7"/>
      <c r="B74" s="7"/>
      <c r="C74" s="8"/>
      <c r="D74" s="7"/>
      <c r="E74" s="7"/>
      <c r="F74" s="7"/>
      <c r="G74" s="9"/>
      <c r="H74" s="9"/>
      <c r="I74" s="9"/>
      <c r="J74" s="9"/>
      <c r="K74" s="9"/>
      <c r="L74" s="9"/>
      <c r="M74" s="9"/>
      <c r="O74" s="10"/>
    </row>
    <row r="75" spans="1:18" ht="13.9" hidden="1" thickBot="1" x14ac:dyDescent="0.4">
      <c r="A75" s="7"/>
      <c r="B75" s="7"/>
      <c r="C75" s="7"/>
      <c r="D75" s="7"/>
      <c r="E75" s="7"/>
      <c r="F75" s="13" t="s">
        <v>11</v>
      </c>
      <c r="G75" s="14"/>
      <c r="H75" s="14"/>
      <c r="I75" s="14"/>
      <c r="J75" s="14"/>
      <c r="K75" s="14"/>
      <c r="L75" s="14"/>
      <c r="M75" s="15"/>
    </row>
    <row r="76" spans="1:18" hidden="1" x14ac:dyDescent="0.35">
      <c r="A76" s="7"/>
      <c r="B76" s="7"/>
      <c r="C76" s="7"/>
      <c r="D76" s="7"/>
      <c r="E76" s="7"/>
      <c r="F76" s="16"/>
      <c r="G76" s="17"/>
      <c r="H76" s="18"/>
      <c r="I76" s="18"/>
      <c r="J76" s="18"/>
      <c r="K76" s="18"/>
      <c r="L76" s="18"/>
      <c r="M76" s="19"/>
    </row>
    <row r="77" spans="1:18" hidden="1" x14ac:dyDescent="0.35">
      <c r="A77" s="7"/>
      <c r="B77" s="7"/>
      <c r="C77" s="7"/>
      <c r="D77" s="7"/>
      <c r="E77" s="7"/>
      <c r="F77" s="20" t="s">
        <v>13</v>
      </c>
      <c r="G77" s="21"/>
      <c r="H77" s="21"/>
      <c r="I77" s="21"/>
      <c r="J77" s="21"/>
      <c r="K77" s="21"/>
      <c r="L77" s="21"/>
      <c r="M77" s="21"/>
    </row>
    <row r="78" spans="1:18" hidden="1" x14ac:dyDescent="0.35">
      <c r="A78" s="7"/>
      <c r="B78" s="7"/>
      <c r="C78" s="7"/>
      <c r="D78" s="7"/>
      <c r="E78" s="7"/>
      <c r="F78" s="20" t="s">
        <v>19</v>
      </c>
      <c r="G78" s="21"/>
      <c r="H78" s="21"/>
      <c r="I78" s="21"/>
      <c r="J78" s="21"/>
      <c r="K78" s="21"/>
      <c r="L78" s="21"/>
      <c r="M78" s="21"/>
    </row>
    <row r="79" spans="1:18" hidden="1" x14ac:dyDescent="0.35">
      <c r="A79" s="7"/>
      <c r="B79" s="7"/>
      <c r="C79" s="7"/>
      <c r="D79" s="7"/>
      <c r="E79" s="7"/>
      <c r="F79" s="22" t="s">
        <v>15</v>
      </c>
      <c r="G79" s="23"/>
      <c r="H79" s="23"/>
      <c r="I79" s="23"/>
      <c r="J79" s="23"/>
      <c r="K79" s="23"/>
      <c r="L79" s="23"/>
      <c r="M79" s="24"/>
      <c r="N79" s="25"/>
    </row>
    <row r="80" spans="1:18" hidden="1" x14ac:dyDescent="0.35">
      <c r="A80" s="7"/>
      <c r="B80" s="7"/>
      <c r="C80" s="7"/>
      <c r="D80" s="7"/>
      <c r="E80" s="7"/>
      <c r="F80" s="7"/>
      <c r="G80" s="9"/>
      <c r="H80" s="9"/>
      <c r="I80" s="9"/>
      <c r="J80" s="9"/>
      <c r="K80" s="9"/>
      <c r="L80" s="9"/>
      <c r="M80" s="9"/>
    </row>
    <row r="81" spans="6:13" ht="13.9" thickBot="1" x14ac:dyDescent="0.4"/>
    <row r="82" spans="6:13" ht="13.9" thickBot="1" x14ac:dyDescent="0.4">
      <c r="F82" s="13" t="s">
        <v>11</v>
      </c>
      <c r="G82" s="14"/>
      <c r="H82" s="14"/>
      <c r="I82" s="14"/>
      <c r="J82" s="14"/>
      <c r="K82" s="14"/>
      <c r="L82" s="14"/>
      <c r="M82" s="15"/>
    </row>
    <row r="83" spans="6:13" ht="38.25" x14ac:dyDescent="0.35">
      <c r="F83" s="16"/>
      <c r="G83" s="16" t="s">
        <v>6</v>
      </c>
      <c r="H83" s="16" t="s">
        <v>7</v>
      </c>
      <c r="I83" s="16" t="s">
        <v>48</v>
      </c>
      <c r="J83" s="16" t="s">
        <v>21</v>
      </c>
      <c r="K83" s="16" t="s">
        <v>47</v>
      </c>
      <c r="L83" s="16" t="s">
        <v>9</v>
      </c>
      <c r="M83" s="16" t="s">
        <v>10</v>
      </c>
    </row>
    <row r="84" spans="6:13" x14ac:dyDescent="0.35">
      <c r="F84" s="20" t="s">
        <v>13</v>
      </c>
      <c r="G84" s="21">
        <f>G4+G7+G9+G11+G14+G17+G19+G22+G24+G28</f>
        <v>0</v>
      </c>
      <c r="H84" s="21">
        <f t="shared" ref="H84:L84" si="25">H4+H7+H9+H11+H14+H17+H19+H22+H24+H28</f>
        <v>1074.9099999999999</v>
      </c>
      <c r="I84" s="21">
        <f t="shared" si="25"/>
        <v>361.95000000000005</v>
      </c>
      <c r="J84" s="21">
        <f t="shared" si="25"/>
        <v>13.86</v>
      </c>
      <c r="K84" s="21">
        <f t="shared" si="25"/>
        <v>714.65000000000009</v>
      </c>
      <c r="L84" s="21">
        <f t="shared" si="25"/>
        <v>0</v>
      </c>
      <c r="M84" s="21">
        <f>SUM(G84:L84)</f>
        <v>2165.37</v>
      </c>
    </row>
    <row r="85" spans="6:13" x14ac:dyDescent="0.35">
      <c r="F85" s="20" t="s">
        <v>19</v>
      </c>
      <c r="G85" s="21">
        <f>G35+G50+G59+G70</f>
        <v>528.71</v>
      </c>
      <c r="H85" s="21">
        <f t="shared" ref="H85:L85" si="26">H35+H50+H59+H70</f>
        <v>1071.45</v>
      </c>
      <c r="I85" s="21">
        <f t="shared" si="26"/>
        <v>370.9</v>
      </c>
      <c r="J85" s="21">
        <f t="shared" si="26"/>
        <v>0</v>
      </c>
      <c r="K85" s="21">
        <f t="shared" si="26"/>
        <v>1743.3300000000002</v>
      </c>
      <c r="L85" s="21">
        <f t="shared" si="26"/>
        <v>574.79999999999995</v>
      </c>
      <c r="M85" s="21">
        <f>SUM(G85:L85)</f>
        <v>4289.1900000000005</v>
      </c>
    </row>
    <row r="86" spans="6:13" x14ac:dyDescent="0.35">
      <c r="F86" s="22" t="s">
        <v>15</v>
      </c>
      <c r="G86" s="23">
        <f>SUM(G84:G85)</f>
        <v>528.71</v>
      </c>
      <c r="H86" s="23">
        <f t="shared" ref="H86:L86" si="27">SUM(H84:H85)</f>
        <v>2146.3599999999997</v>
      </c>
      <c r="I86" s="23">
        <f t="shared" si="27"/>
        <v>732.85</v>
      </c>
      <c r="J86" s="23">
        <f t="shared" si="27"/>
        <v>13.86</v>
      </c>
      <c r="K86" s="23">
        <f t="shared" si="27"/>
        <v>2457.9800000000005</v>
      </c>
      <c r="L86" s="23">
        <f t="shared" si="27"/>
        <v>574.79999999999995</v>
      </c>
      <c r="M86" s="24">
        <f>SUM(G86:L86)</f>
        <v>6454.56</v>
      </c>
    </row>
  </sheetData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FF4E-4C8B-4ABD-AFB0-ED8B825FD552}">
  <sheetPr>
    <pageSetUpPr fitToPage="1"/>
  </sheetPr>
  <dimension ref="A1:R89"/>
  <sheetViews>
    <sheetView zoomScaleNormal="100" workbookViewId="0">
      <pane xSplit="1" ySplit="2" topLeftCell="B67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D84" sqref="D84"/>
    </sheetView>
  </sheetViews>
  <sheetFormatPr defaultColWidth="9.1328125" defaultRowHeight="13.5" x14ac:dyDescent="0.35"/>
  <cols>
    <col min="1" max="1" width="22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48</v>
      </c>
      <c r="J2" s="34" t="s">
        <v>21</v>
      </c>
      <c r="K2" s="34" t="s">
        <v>47</v>
      </c>
      <c r="L2" s="34" t="s">
        <v>9</v>
      </c>
      <c r="M2" s="34" t="s">
        <v>10</v>
      </c>
    </row>
    <row r="3" spans="1:13" x14ac:dyDescent="0.35">
      <c r="A3" s="54" t="s">
        <v>33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ht="15" x14ac:dyDescent="0.4">
      <c r="A4" s="45" t="s">
        <v>33</v>
      </c>
      <c r="B4" s="39"/>
      <c r="C4" s="41"/>
      <c r="D4" s="42"/>
      <c r="E4" s="43"/>
      <c r="F4" s="39"/>
      <c r="G4" s="44">
        <f>SUM(G3)</f>
        <v>0</v>
      </c>
      <c r="H4" s="44">
        <f t="shared" ref="H4:M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5">
      <c r="A5" s="54" t="s">
        <v>92</v>
      </c>
      <c r="B5" s="54" t="s">
        <v>26</v>
      </c>
      <c r="C5" s="36">
        <v>45632</v>
      </c>
      <c r="D5" s="35" t="s">
        <v>31</v>
      </c>
      <c r="E5" s="36">
        <v>45631</v>
      </c>
      <c r="F5" s="37" t="s">
        <v>27</v>
      </c>
      <c r="G5" s="38"/>
      <c r="H5" s="38">
        <v>16.2</v>
      </c>
      <c r="I5" s="38"/>
      <c r="J5" s="38"/>
      <c r="K5" s="38">
        <v>20.99</v>
      </c>
      <c r="L5" s="38"/>
      <c r="M5" s="38">
        <f t="shared" ref="M5:M6" si="1">SUM(G5:L5)</f>
        <v>37.19</v>
      </c>
    </row>
    <row r="6" spans="1:13" x14ac:dyDescent="0.35">
      <c r="A6" s="54" t="s">
        <v>92</v>
      </c>
      <c r="B6" s="54" t="s">
        <v>26</v>
      </c>
      <c r="C6" s="36">
        <v>45632</v>
      </c>
      <c r="D6" s="35" t="s">
        <v>31</v>
      </c>
      <c r="E6" s="36">
        <v>45600</v>
      </c>
      <c r="F6" s="37" t="s">
        <v>27</v>
      </c>
      <c r="G6" s="38"/>
      <c r="H6" s="38">
        <v>32.4</v>
      </c>
      <c r="I6" s="38"/>
      <c r="J6" s="38"/>
      <c r="K6" s="38">
        <v>31.51</v>
      </c>
      <c r="L6" s="38"/>
      <c r="M6" s="38">
        <f t="shared" si="1"/>
        <v>63.91</v>
      </c>
    </row>
    <row r="7" spans="1:13" ht="15" x14ac:dyDescent="0.4">
      <c r="A7" s="94" t="str">
        <f>A5</f>
        <v>Anderson, Mhairi</v>
      </c>
      <c r="B7" s="59"/>
      <c r="C7" s="41"/>
      <c r="D7" s="42"/>
      <c r="E7" s="43"/>
      <c r="F7" s="39"/>
      <c r="G7" s="44">
        <f t="shared" ref="G7:M7" si="2">SUM(G5:G6)</f>
        <v>0</v>
      </c>
      <c r="H7" s="44">
        <f t="shared" si="2"/>
        <v>48.599999999999994</v>
      </c>
      <c r="I7" s="44">
        <f t="shared" si="2"/>
        <v>0</v>
      </c>
      <c r="J7" s="44">
        <f t="shared" si="2"/>
        <v>0</v>
      </c>
      <c r="K7" s="44">
        <f t="shared" si="2"/>
        <v>52.5</v>
      </c>
      <c r="L7" s="44">
        <f t="shared" si="2"/>
        <v>0</v>
      </c>
      <c r="M7" s="44">
        <f t="shared" si="2"/>
        <v>101.1</v>
      </c>
    </row>
    <row r="8" spans="1:13" x14ac:dyDescent="0.35">
      <c r="A8" s="54" t="s">
        <v>34</v>
      </c>
      <c r="B8" s="54" t="s">
        <v>26</v>
      </c>
      <c r="C8" s="36">
        <v>45632</v>
      </c>
      <c r="D8" s="35" t="s">
        <v>31</v>
      </c>
      <c r="E8" s="36">
        <v>45631</v>
      </c>
      <c r="F8" s="37" t="s">
        <v>27</v>
      </c>
      <c r="G8" s="38"/>
      <c r="H8" s="38"/>
      <c r="I8" s="38"/>
      <c r="J8" s="38">
        <v>13.2</v>
      </c>
      <c r="K8" s="38"/>
      <c r="L8" s="38"/>
      <c r="M8" s="38">
        <f>SUM(G8:L8)</f>
        <v>13.2</v>
      </c>
    </row>
    <row r="9" spans="1:13" ht="15" x14ac:dyDescent="0.4">
      <c r="A9" s="45" t="s">
        <v>34</v>
      </c>
      <c r="B9" s="39"/>
      <c r="C9" s="41"/>
      <c r="D9" s="42"/>
      <c r="E9" s="43"/>
      <c r="F9" s="39"/>
      <c r="G9" s="44">
        <f>SUM(G7)</f>
        <v>0</v>
      </c>
      <c r="H9" s="44">
        <f>SUM(H8)</f>
        <v>0</v>
      </c>
      <c r="I9" s="44">
        <f t="shared" ref="I9:M9" si="3">SUM(I8)</f>
        <v>0</v>
      </c>
      <c r="J9" s="44">
        <f t="shared" si="3"/>
        <v>13.2</v>
      </c>
      <c r="K9" s="44">
        <f t="shared" si="3"/>
        <v>0</v>
      </c>
      <c r="L9" s="44">
        <f t="shared" si="3"/>
        <v>0</v>
      </c>
      <c r="M9" s="44">
        <f t="shared" si="3"/>
        <v>13.2</v>
      </c>
    </row>
    <row r="10" spans="1:13" x14ac:dyDescent="0.35">
      <c r="A10" s="54" t="s">
        <v>32</v>
      </c>
      <c r="B10" s="54" t="s">
        <v>26</v>
      </c>
      <c r="C10" s="36">
        <v>45638</v>
      </c>
      <c r="D10" s="35" t="s">
        <v>91</v>
      </c>
      <c r="E10" s="36" t="s">
        <v>111</v>
      </c>
      <c r="F10" s="37" t="s">
        <v>27</v>
      </c>
      <c r="G10" s="38"/>
      <c r="H10" s="38"/>
      <c r="I10" s="38">
        <v>124.3</v>
      </c>
      <c r="J10" s="38"/>
      <c r="K10" s="38">
        <v>36.450000000000003</v>
      </c>
      <c r="L10" s="38"/>
      <c r="M10" s="38">
        <f>SUM(G10:L10)</f>
        <v>160.75</v>
      </c>
    </row>
    <row r="11" spans="1:13" ht="15" x14ac:dyDescent="0.4">
      <c r="A11" s="45" t="s">
        <v>32</v>
      </c>
      <c r="B11" s="39"/>
      <c r="C11" s="41"/>
      <c r="D11" s="42"/>
      <c r="E11" s="43"/>
      <c r="F11" s="39"/>
      <c r="G11" s="44">
        <f>SUM(G10)</f>
        <v>0</v>
      </c>
      <c r="H11" s="44">
        <f t="shared" ref="H11:M11" si="4">SUM(H10:H10)</f>
        <v>0</v>
      </c>
      <c r="I11" s="44">
        <f t="shared" si="4"/>
        <v>124.3</v>
      </c>
      <c r="J11" s="44">
        <f t="shared" si="4"/>
        <v>0</v>
      </c>
      <c r="K11" s="44">
        <f t="shared" si="4"/>
        <v>36.450000000000003</v>
      </c>
      <c r="L11" s="44">
        <f t="shared" si="4"/>
        <v>0</v>
      </c>
      <c r="M11" s="44">
        <f t="shared" si="4"/>
        <v>160.75</v>
      </c>
    </row>
    <row r="12" spans="1:13" x14ac:dyDescent="0.35">
      <c r="A12" s="54" t="s">
        <v>30</v>
      </c>
      <c r="B12" s="54" t="s">
        <v>26</v>
      </c>
      <c r="C12" s="36">
        <v>45601</v>
      </c>
      <c r="D12" s="46" t="s">
        <v>31</v>
      </c>
      <c r="E12" s="36">
        <v>45600</v>
      </c>
      <c r="F12" s="37" t="s">
        <v>27</v>
      </c>
      <c r="G12" s="38"/>
      <c r="H12" s="38">
        <v>50</v>
      </c>
      <c r="I12" s="38">
        <v>8.5</v>
      </c>
      <c r="J12" s="38"/>
      <c r="K12" s="38"/>
      <c r="L12" s="38"/>
      <c r="M12" s="38">
        <f t="shared" ref="M12:M13" si="5">SUM(G12:L12)</f>
        <v>58.5</v>
      </c>
    </row>
    <row r="13" spans="1:13" x14ac:dyDescent="0.35">
      <c r="A13" s="54" t="s">
        <v>30</v>
      </c>
      <c r="B13" s="54" t="s">
        <v>26</v>
      </c>
      <c r="C13" s="36">
        <v>45638</v>
      </c>
      <c r="D13" s="35" t="s">
        <v>31</v>
      </c>
      <c r="E13" s="36">
        <v>45631</v>
      </c>
      <c r="F13" s="37" t="s">
        <v>27</v>
      </c>
      <c r="G13" s="38"/>
      <c r="H13" s="38">
        <v>50</v>
      </c>
      <c r="I13" s="38">
        <v>8.9</v>
      </c>
      <c r="J13" s="38"/>
      <c r="K13" s="38"/>
      <c r="L13" s="38"/>
      <c r="M13" s="38">
        <f t="shared" si="5"/>
        <v>58.9</v>
      </c>
    </row>
    <row r="14" spans="1:13" ht="15" x14ac:dyDescent="0.4">
      <c r="A14" s="95" t="s">
        <v>30</v>
      </c>
      <c r="B14" s="41"/>
      <c r="C14" s="41"/>
      <c r="D14" s="42"/>
      <c r="E14" s="43"/>
      <c r="F14" s="39"/>
      <c r="G14" s="44">
        <f t="shared" ref="G14:M14" si="6">SUM(G12:G13)</f>
        <v>0</v>
      </c>
      <c r="H14" s="44">
        <f t="shared" si="6"/>
        <v>100</v>
      </c>
      <c r="I14" s="44">
        <f t="shared" si="6"/>
        <v>17.399999999999999</v>
      </c>
      <c r="J14" s="44">
        <f t="shared" si="6"/>
        <v>0</v>
      </c>
      <c r="K14" s="44">
        <f t="shared" si="6"/>
        <v>0</v>
      </c>
      <c r="L14" s="44">
        <f t="shared" si="6"/>
        <v>0</v>
      </c>
      <c r="M14" s="44">
        <f t="shared" si="6"/>
        <v>117.4</v>
      </c>
    </row>
    <row r="15" spans="1:13" x14ac:dyDescent="0.35">
      <c r="A15" s="54" t="s">
        <v>35</v>
      </c>
      <c r="B15" s="54" t="s">
        <v>26</v>
      </c>
      <c r="C15" s="36">
        <v>45634</v>
      </c>
      <c r="D15" s="35" t="s">
        <v>31</v>
      </c>
      <c r="E15" s="36">
        <v>45631</v>
      </c>
      <c r="F15" s="37" t="s">
        <v>27</v>
      </c>
      <c r="G15" s="38"/>
      <c r="H15" s="38">
        <f>294.2+8.1</f>
        <v>302.3</v>
      </c>
      <c r="I15" s="38"/>
      <c r="J15" s="38">
        <v>23.96</v>
      </c>
      <c r="K15" s="38">
        <v>7.1</v>
      </c>
      <c r="L15" s="38"/>
      <c r="M15" s="38">
        <f>SUM(G15:L15)</f>
        <v>333.36</v>
      </c>
    </row>
    <row r="16" spans="1:13" x14ac:dyDescent="0.35">
      <c r="A16" s="54" t="s">
        <v>35</v>
      </c>
      <c r="B16" s="54" t="s">
        <v>26</v>
      </c>
      <c r="C16" s="36">
        <v>45634</v>
      </c>
      <c r="D16" s="35" t="s">
        <v>31</v>
      </c>
      <c r="E16" s="36">
        <v>45600</v>
      </c>
      <c r="F16" s="37" t="s">
        <v>27</v>
      </c>
      <c r="G16" s="38"/>
      <c r="H16" s="38">
        <v>216.89</v>
      </c>
      <c r="I16" s="38">
        <v>7.7</v>
      </c>
      <c r="J16" s="38"/>
      <c r="K16" s="38"/>
      <c r="L16" s="38"/>
      <c r="M16" s="38">
        <f t="shared" ref="M16" si="7">SUM(G16:L16)</f>
        <v>224.58999999999997</v>
      </c>
    </row>
    <row r="17" spans="1:17" ht="15" x14ac:dyDescent="0.4">
      <c r="A17" s="95" t="s">
        <v>35</v>
      </c>
      <c r="B17" s="41"/>
      <c r="C17" s="41"/>
      <c r="D17" s="42"/>
      <c r="E17" s="43"/>
      <c r="F17" s="39"/>
      <c r="G17" s="96">
        <f t="shared" ref="G17:M17" si="8">SUM(G15:G16)</f>
        <v>0</v>
      </c>
      <c r="H17" s="96">
        <f t="shared" si="8"/>
        <v>519.19000000000005</v>
      </c>
      <c r="I17" s="96">
        <f t="shared" si="8"/>
        <v>7.7</v>
      </c>
      <c r="J17" s="96">
        <f t="shared" si="8"/>
        <v>23.96</v>
      </c>
      <c r="K17" s="96">
        <f t="shared" si="8"/>
        <v>7.1</v>
      </c>
      <c r="L17" s="96">
        <f t="shared" si="8"/>
        <v>0</v>
      </c>
      <c r="M17" s="96">
        <f t="shared" si="8"/>
        <v>557.95000000000005</v>
      </c>
    </row>
    <row r="18" spans="1:17" x14ac:dyDescent="0.35">
      <c r="A18" s="54" t="s">
        <v>28</v>
      </c>
      <c r="B18" s="54" t="s">
        <v>26</v>
      </c>
      <c r="C18" s="36">
        <v>45632</v>
      </c>
      <c r="D18" s="35" t="s">
        <v>112</v>
      </c>
      <c r="E18" s="36">
        <v>45600</v>
      </c>
      <c r="F18" s="37" t="s">
        <v>27</v>
      </c>
      <c r="G18" s="38"/>
      <c r="H18" s="38">
        <v>68.099999999999994</v>
      </c>
      <c r="I18" s="38">
        <v>6.7</v>
      </c>
      <c r="J18" s="38"/>
      <c r="K18" s="38"/>
      <c r="L18" s="38"/>
      <c r="M18" s="38">
        <f>SUM(G18:L18)</f>
        <v>74.8</v>
      </c>
    </row>
    <row r="19" spans="1:17" x14ac:dyDescent="0.35">
      <c r="A19" s="54" t="s">
        <v>28</v>
      </c>
      <c r="B19" s="54" t="s">
        <v>26</v>
      </c>
      <c r="C19" s="36">
        <v>45632</v>
      </c>
      <c r="D19" s="35" t="s">
        <v>112</v>
      </c>
      <c r="E19" s="36">
        <v>45631</v>
      </c>
      <c r="F19" s="37" t="s">
        <v>27</v>
      </c>
      <c r="G19" s="38"/>
      <c r="H19" s="38">
        <v>68.099999999999994</v>
      </c>
      <c r="I19" s="38">
        <v>6.7</v>
      </c>
      <c r="J19" s="38"/>
      <c r="K19" s="38"/>
      <c r="L19" s="38"/>
      <c r="M19" s="38">
        <f t="shared" ref="M19:M20" si="9">SUM(G19:L19)</f>
        <v>74.8</v>
      </c>
    </row>
    <row r="20" spans="1:17" x14ac:dyDescent="0.35">
      <c r="A20" s="54" t="s">
        <v>28</v>
      </c>
      <c r="B20" s="54" t="s">
        <v>26</v>
      </c>
      <c r="C20" s="36">
        <v>45645</v>
      </c>
      <c r="D20" s="35" t="s">
        <v>113</v>
      </c>
      <c r="E20" s="36">
        <v>45644</v>
      </c>
      <c r="F20" s="37" t="s">
        <v>27</v>
      </c>
      <c r="G20" s="38"/>
      <c r="H20" s="38">
        <v>73.45</v>
      </c>
      <c r="I20" s="38">
        <v>6.7</v>
      </c>
      <c r="J20" s="38"/>
      <c r="K20" s="38"/>
      <c r="L20" s="38"/>
      <c r="M20" s="38">
        <f t="shared" si="9"/>
        <v>80.150000000000006</v>
      </c>
    </row>
    <row r="21" spans="1:17" ht="15" x14ac:dyDescent="0.4">
      <c r="A21" s="45" t="s">
        <v>28</v>
      </c>
      <c r="B21" s="39"/>
      <c r="C21" s="41"/>
      <c r="D21" s="42"/>
      <c r="E21" s="43"/>
      <c r="F21" s="39"/>
      <c r="G21" s="44">
        <f t="shared" ref="G21" si="10">SUM(G18)</f>
        <v>0</v>
      </c>
      <c r="H21" s="44">
        <f>SUM(H18:H20)</f>
        <v>209.64999999999998</v>
      </c>
      <c r="I21" s="44">
        <f t="shared" ref="I21:M21" si="11">SUM(I18:I20)</f>
        <v>20.100000000000001</v>
      </c>
      <c r="J21" s="44">
        <f t="shared" si="11"/>
        <v>0</v>
      </c>
      <c r="K21" s="44">
        <f t="shared" si="11"/>
        <v>0</v>
      </c>
      <c r="L21" s="44">
        <f t="shared" si="11"/>
        <v>0</v>
      </c>
      <c r="M21" s="44">
        <f t="shared" si="11"/>
        <v>229.75</v>
      </c>
    </row>
    <row r="22" spans="1:17" x14ac:dyDescent="0.35">
      <c r="A22" s="35" t="s">
        <v>46</v>
      </c>
      <c r="B22" s="35" t="s">
        <v>26</v>
      </c>
      <c r="C22" s="36"/>
      <c r="D22" s="35"/>
      <c r="E22" s="36"/>
      <c r="F22" s="37"/>
      <c r="G22" s="38"/>
      <c r="H22" s="38"/>
      <c r="I22" s="38"/>
      <c r="J22" s="38"/>
      <c r="K22" s="38"/>
      <c r="L22" s="38"/>
      <c r="M22" s="38">
        <f t="shared" ref="M22" si="12">SUM(G22:L22)</f>
        <v>0</v>
      </c>
    </row>
    <row r="23" spans="1:17" ht="15" x14ac:dyDescent="0.4">
      <c r="A23" s="45" t="s">
        <v>46</v>
      </c>
      <c r="B23" s="39"/>
      <c r="C23" s="41"/>
      <c r="D23" s="42"/>
      <c r="E23" s="43"/>
      <c r="F23" s="39"/>
      <c r="G23" s="44">
        <f t="shared" ref="G23:M23" si="13">SUM(G22:G22)</f>
        <v>0</v>
      </c>
      <c r="H23" s="44">
        <f t="shared" si="13"/>
        <v>0</v>
      </c>
      <c r="I23" s="44">
        <f t="shared" si="13"/>
        <v>0</v>
      </c>
      <c r="J23" s="44">
        <f t="shared" si="13"/>
        <v>0</v>
      </c>
      <c r="K23" s="44">
        <f t="shared" si="13"/>
        <v>0</v>
      </c>
      <c r="L23" s="44">
        <f t="shared" si="13"/>
        <v>0</v>
      </c>
      <c r="M23" s="44">
        <f t="shared" si="13"/>
        <v>0</v>
      </c>
    </row>
    <row r="24" spans="1:17" x14ac:dyDescent="0.35">
      <c r="A24" s="35" t="s">
        <v>104</v>
      </c>
      <c r="B24" s="35" t="s">
        <v>26</v>
      </c>
      <c r="C24" s="36"/>
      <c r="D24" s="35"/>
      <c r="E24" s="36"/>
      <c r="F24" s="37"/>
      <c r="G24" s="38"/>
      <c r="H24" s="38"/>
      <c r="I24" s="38"/>
      <c r="J24" s="38"/>
      <c r="K24" s="38"/>
      <c r="L24" s="38"/>
      <c r="M24" s="38">
        <f t="shared" ref="M24" si="14">SUM(G24:L24)</f>
        <v>0</v>
      </c>
    </row>
    <row r="25" spans="1:17" ht="15" x14ac:dyDescent="0.4">
      <c r="A25" s="45" t="s">
        <v>104</v>
      </c>
      <c r="B25" s="39"/>
      <c r="C25" s="41"/>
      <c r="D25" s="42"/>
      <c r="E25" s="43"/>
      <c r="F25" s="39"/>
      <c r="G25" s="44">
        <f t="shared" ref="G25:M25" si="15">SUM(G24:G24)</f>
        <v>0</v>
      </c>
      <c r="H25" s="44">
        <f t="shared" si="15"/>
        <v>0</v>
      </c>
      <c r="I25" s="44">
        <f t="shared" si="15"/>
        <v>0</v>
      </c>
      <c r="J25" s="44">
        <f t="shared" si="15"/>
        <v>0</v>
      </c>
      <c r="K25" s="44">
        <f t="shared" si="15"/>
        <v>0</v>
      </c>
      <c r="L25" s="44">
        <f t="shared" si="15"/>
        <v>0</v>
      </c>
      <c r="M25" s="44">
        <f t="shared" si="15"/>
        <v>0</v>
      </c>
    </row>
    <row r="26" spans="1:17" x14ac:dyDescent="0.35">
      <c r="A26" s="35" t="s">
        <v>106</v>
      </c>
      <c r="B26" s="35" t="s">
        <v>26</v>
      </c>
      <c r="C26" s="36">
        <v>45625</v>
      </c>
      <c r="D26" s="35" t="s">
        <v>31</v>
      </c>
      <c r="E26" s="36">
        <v>45600</v>
      </c>
      <c r="F26" s="37" t="s">
        <v>27</v>
      </c>
      <c r="G26" s="38"/>
      <c r="H26" s="38">
        <v>64.3</v>
      </c>
      <c r="I26" s="38"/>
      <c r="J26" s="38"/>
      <c r="K26" s="38"/>
      <c r="L26" s="38"/>
      <c r="M26" s="38">
        <f t="shared" ref="M26" si="16">SUM(G26:L26)</f>
        <v>64.3</v>
      </c>
    </row>
    <row r="27" spans="1:17" ht="15" x14ac:dyDescent="0.4">
      <c r="A27" s="45" t="s">
        <v>106</v>
      </c>
      <c r="B27" s="39"/>
      <c r="C27" s="41"/>
      <c r="D27" s="42"/>
      <c r="E27" s="43"/>
      <c r="F27" s="39"/>
      <c r="G27" s="44">
        <f t="shared" ref="G27:M27" si="17">SUM(G26:G26)</f>
        <v>0</v>
      </c>
      <c r="H27" s="44">
        <f t="shared" si="17"/>
        <v>64.3</v>
      </c>
      <c r="I27" s="44">
        <f t="shared" si="17"/>
        <v>0</v>
      </c>
      <c r="J27" s="44">
        <f t="shared" si="17"/>
        <v>0</v>
      </c>
      <c r="K27" s="44">
        <f t="shared" si="17"/>
        <v>0</v>
      </c>
      <c r="L27" s="44">
        <f t="shared" si="17"/>
        <v>0</v>
      </c>
      <c r="M27" s="44">
        <f t="shared" si="17"/>
        <v>64.3</v>
      </c>
    </row>
    <row r="28" spans="1:17" x14ac:dyDescent="0.35">
      <c r="A28" s="35" t="s">
        <v>41</v>
      </c>
      <c r="B28" s="54" t="s">
        <v>114</v>
      </c>
      <c r="C28" s="35">
        <v>45613</v>
      </c>
      <c r="D28" s="35" t="s">
        <v>102</v>
      </c>
      <c r="E28" s="36">
        <v>45606</v>
      </c>
      <c r="F28" s="37" t="s">
        <v>27</v>
      </c>
      <c r="G28" s="38"/>
      <c r="H28" s="38"/>
      <c r="I28" s="38"/>
      <c r="J28" s="38"/>
      <c r="K28" s="38"/>
      <c r="L28" s="38">
        <v>14.7</v>
      </c>
      <c r="M28" s="38">
        <f t="shared" ref="M28:M37" si="18">SUM(G28:L28)</f>
        <v>14.7</v>
      </c>
      <c r="Q28" s="2"/>
    </row>
    <row r="29" spans="1:17" x14ac:dyDescent="0.35">
      <c r="A29" s="35" t="s">
        <v>41</v>
      </c>
      <c r="B29" s="54" t="s">
        <v>114</v>
      </c>
      <c r="C29" s="35">
        <v>45613</v>
      </c>
      <c r="D29" s="35" t="s">
        <v>102</v>
      </c>
      <c r="E29" s="36" t="s">
        <v>115</v>
      </c>
      <c r="F29" s="37" t="s">
        <v>27</v>
      </c>
      <c r="G29" s="38"/>
      <c r="H29" s="38"/>
      <c r="I29" s="38">
        <v>11.7</v>
      </c>
      <c r="J29" s="38"/>
      <c r="K29" s="38"/>
      <c r="L29" s="38"/>
      <c r="M29" s="38">
        <f t="shared" si="18"/>
        <v>11.7</v>
      </c>
      <c r="Q29" s="2"/>
    </row>
    <row r="30" spans="1:17" x14ac:dyDescent="0.35">
      <c r="A30" s="35" t="s">
        <v>41</v>
      </c>
      <c r="B30" s="54" t="s">
        <v>114</v>
      </c>
      <c r="C30" s="35">
        <v>45650</v>
      </c>
      <c r="D30" s="35" t="s">
        <v>102</v>
      </c>
      <c r="E30" s="36">
        <v>45616</v>
      </c>
      <c r="F30" s="37" t="s">
        <v>27</v>
      </c>
      <c r="G30" s="38"/>
      <c r="H30" s="38"/>
      <c r="I30" s="38">
        <v>24.6</v>
      </c>
      <c r="J30" s="38">
        <v>5</v>
      </c>
      <c r="K30" s="38">
        <v>15</v>
      </c>
      <c r="L30" s="38"/>
      <c r="M30" s="38">
        <f t="shared" ref="M30:M36" si="19">SUM(G30:L30)</f>
        <v>44.6</v>
      </c>
      <c r="Q30" s="2"/>
    </row>
    <row r="31" spans="1:17" x14ac:dyDescent="0.35">
      <c r="A31" s="35" t="s">
        <v>41</v>
      </c>
      <c r="B31" s="54" t="s">
        <v>114</v>
      </c>
      <c r="C31" s="35">
        <v>45586</v>
      </c>
      <c r="D31" s="35" t="s">
        <v>102</v>
      </c>
      <c r="E31" s="36">
        <v>45555</v>
      </c>
      <c r="F31" s="37" t="s">
        <v>27</v>
      </c>
      <c r="G31" s="38"/>
      <c r="H31" s="38">
        <v>-90.1</v>
      </c>
      <c r="I31" s="38"/>
      <c r="J31" s="38"/>
      <c r="K31" s="38"/>
      <c r="L31" s="38"/>
      <c r="M31" s="38">
        <f t="shared" si="19"/>
        <v>-90.1</v>
      </c>
      <c r="Q31" s="2"/>
    </row>
    <row r="32" spans="1:17" x14ac:dyDescent="0.35">
      <c r="A32" s="35" t="s">
        <v>41</v>
      </c>
      <c r="B32" s="54" t="s">
        <v>114</v>
      </c>
      <c r="C32" s="35">
        <v>45586</v>
      </c>
      <c r="D32" s="35" t="s">
        <v>102</v>
      </c>
      <c r="E32" s="36">
        <v>45555</v>
      </c>
      <c r="F32" s="37" t="s">
        <v>27</v>
      </c>
      <c r="G32" s="38"/>
      <c r="H32" s="38">
        <v>5</v>
      </c>
      <c r="I32" s="38"/>
      <c r="J32" s="38"/>
      <c r="K32" s="38"/>
      <c r="L32" s="38"/>
      <c r="M32" s="38">
        <f t="shared" si="19"/>
        <v>5</v>
      </c>
      <c r="Q32" s="2"/>
    </row>
    <row r="33" spans="1:17" x14ac:dyDescent="0.35">
      <c r="A33" s="35" t="s">
        <v>41</v>
      </c>
      <c r="B33" s="54" t="s">
        <v>114</v>
      </c>
      <c r="C33" s="35">
        <v>45587</v>
      </c>
      <c r="D33" s="35" t="s">
        <v>102</v>
      </c>
      <c r="E33" s="36">
        <v>45588</v>
      </c>
      <c r="F33" s="37" t="s">
        <v>27</v>
      </c>
      <c r="G33" s="38"/>
      <c r="H33" s="38">
        <v>95.1</v>
      </c>
      <c r="I33" s="38"/>
      <c r="J33" s="38"/>
      <c r="K33" s="38"/>
      <c r="L33" s="38"/>
      <c r="M33" s="38">
        <f t="shared" si="19"/>
        <v>95.1</v>
      </c>
      <c r="Q33" s="2"/>
    </row>
    <row r="34" spans="1:17" x14ac:dyDescent="0.35">
      <c r="A34" s="35" t="s">
        <v>41</v>
      </c>
      <c r="B34" s="54" t="s">
        <v>114</v>
      </c>
      <c r="C34" s="35">
        <v>45602</v>
      </c>
      <c r="D34" s="35" t="s">
        <v>102</v>
      </c>
      <c r="E34" s="36">
        <v>45603</v>
      </c>
      <c r="F34" s="37" t="s">
        <v>27</v>
      </c>
      <c r="G34" s="38"/>
      <c r="H34" s="38">
        <v>95.1</v>
      </c>
      <c r="I34" s="38"/>
      <c r="J34" s="38"/>
      <c r="K34" s="38"/>
      <c r="L34" s="38"/>
      <c r="M34" s="38">
        <f t="shared" si="19"/>
        <v>95.1</v>
      </c>
      <c r="Q34" s="2"/>
    </row>
    <row r="35" spans="1:17" x14ac:dyDescent="0.35">
      <c r="A35" s="35" t="s">
        <v>41</v>
      </c>
      <c r="B35" s="54" t="s">
        <v>114</v>
      </c>
      <c r="C35" s="35">
        <v>45614</v>
      </c>
      <c r="D35" s="35" t="s">
        <v>102</v>
      </c>
      <c r="E35" s="36">
        <v>45616</v>
      </c>
      <c r="F35" s="37" t="s">
        <v>27</v>
      </c>
      <c r="G35" s="38"/>
      <c r="H35" s="38">
        <v>95.2</v>
      </c>
      <c r="I35" s="38"/>
      <c r="J35" s="38"/>
      <c r="K35" s="38"/>
      <c r="L35" s="38"/>
      <c r="M35" s="38">
        <f t="shared" si="19"/>
        <v>95.2</v>
      </c>
      <c r="Q35" s="2"/>
    </row>
    <row r="36" spans="1:17" x14ac:dyDescent="0.35">
      <c r="A36" s="35" t="s">
        <v>41</v>
      </c>
      <c r="B36" s="54" t="s">
        <v>114</v>
      </c>
      <c r="C36" s="35">
        <v>45630</v>
      </c>
      <c r="D36" s="35" t="s">
        <v>72</v>
      </c>
      <c r="E36" s="36">
        <v>45631</v>
      </c>
      <c r="F36" s="37" t="s">
        <v>27</v>
      </c>
      <c r="G36" s="38"/>
      <c r="H36" s="38">
        <v>95.2</v>
      </c>
      <c r="I36" s="38"/>
      <c r="J36" s="38"/>
      <c r="K36" s="38"/>
      <c r="L36" s="38"/>
      <c r="M36" s="38">
        <f t="shared" si="19"/>
        <v>95.2</v>
      </c>
      <c r="Q36" s="2"/>
    </row>
    <row r="37" spans="1:17" x14ac:dyDescent="0.35">
      <c r="A37" s="35" t="s">
        <v>41</v>
      </c>
      <c r="B37" s="54" t="s">
        <v>114</v>
      </c>
      <c r="C37" s="35">
        <v>45642</v>
      </c>
      <c r="D37" s="35" t="s">
        <v>98</v>
      </c>
      <c r="E37" s="36">
        <v>45643</v>
      </c>
      <c r="F37" s="37" t="s">
        <v>27</v>
      </c>
      <c r="G37" s="38"/>
      <c r="H37" s="38">
        <v>95.1</v>
      </c>
      <c r="I37" s="38"/>
      <c r="J37" s="38"/>
      <c r="K37" s="38"/>
      <c r="L37" s="38"/>
      <c r="M37" s="38">
        <f t="shared" si="18"/>
        <v>95.1</v>
      </c>
      <c r="Q37" s="2"/>
    </row>
    <row r="38" spans="1:17" ht="15" x14ac:dyDescent="0.4">
      <c r="A38" s="45" t="s">
        <v>41</v>
      </c>
      <c r="B38" s="39"/>
      <c r="C38" s="41"/>
      <c r="D38" s="42"/>
      <c r="E38" s="43"/>
      <c r="F38" s="39"/>
      <c r="G38" s="44">
        <f t="shared" ref="G38:M38" si="20">SUM(G28:G37)</f>
        <v>0</v>
      </c>
      <c r="H38" s="44">
        <f t="shared" si="20"/>
        <v>390.6</v>
      </c>
      <c r="I38" s="44">
        <f t="shared" si="20"/>
        <v>36.299999999999997</v>
      </c>
      <c r="J38" s="44">
        <f t="shared" si="20"/>
        <v>5</v>
      </c>
      <c r="K38" s="44">
        <f t="shared" si="20"/>
        <v>15</v>
      </c>
      <c r="L38" s="44">
        <f t="shared" si="20"/>
        <v>14.7</v>
      </c>
      <c r="M38" s="44">
        <f t="shared" si="20"/>
        <v>461.6</v>
      </c>
      <c r="Q38" s="2"/>
    </row>
    <row r="39" spans="1:17" x14ac:dyDescent="0.35">
      <c r="A39" s="54" t="s">
        <v>24</v>
      </c>
      <c r="B39" s="54" t="s">
        <v>25</v>
      </c>
      <c r="C39" s="36">
        <v>45567</v>
      </c>
      <c r="D39" s="35" t="s">
        <v>116</v>
      </c>
      <c r="E39" s="36">
        <v>45566</v>
      </c>
      <c r="F39" s="37" t="s">
        <v>27</v>
      </c>
      <c r="G39" s="38"/>
      <c r="H39" s="38"/>
      <c r="I39" s="38"/>
      <c r="J39" s="38"/>
      <c r="K39" s="38">
        <v>28.05</v>
      </c>
      <c r="L39" s="38"/>
      <c r="M39" s="38">
        <f t="shared" ref="M39:M42" si="21">SUM(G39:L39)</f>
        <v>28.05</v>
      </c>
    </row>
    <row r="40" spans="1:17" x14ac:dyDescent="0.35">
      <c r="A40" s="54" t="s">
        <v>24</v>
      </c>
      <c r="B40" s="54" t="s">
        <v>25</v>
      </c>
      <c r="C40" s="36">
        <v>45600</v>
      </c>
      <c r="D40" s="35" t="s">
        <v>117</v>
      </c>
      <c r="E40" s="36">
        <v>45597</v>
      </c>
      <c r="F40" s="37" t="s">
        <v>27</v>
      </c>
      <c r="G40" s="38"/>
      <c r="H40" s="38"/>
      <c r="I40" s="38"/>
      <c r="J40" s="38"/>
      <c r="K40" s="38"/>
      <c r="L40" s="38">
        <v>258</v>
      </c>
      <c r="M40" s="38">
        <f t="shared" si="21"/>
        <v>258</v>
      </c>
    </row>
    <row r="41" spans="1:17" x14ac:dyDescent="0.35">
      <c r="A41" s="54" t="s">
        <v>24</v>
      </c>
      <c r="B41" s="54" t="s">
        <v>25</v>
      </c>
      <c r="C41" s="36">
        <v>45611</v>
      </c>
      <c r="D41" s="35" t="s">
        <v>102</v>
      </c>
      <c r="E41" s="36" t="s">
        <v>118</v>
      </c>
      <c r="F41" s="37" t="s">
        <v>27</v>
      </c>
      <c r="G41" s="38"/>
      <c r="H41" s="38"/>
      <c r="I41" s="38"/>
      <c r="J41" s="38"/>
      <c r="K41" s="38">
        <v>25.85</v>
      </c>
      <c r="L41" s="38"/>
      <c r="M41" s="38">
        <f t="shared" si="21"/>
        <v>25.85</v>
      </c>
    </row>
    <row r="42" spans="1:17" x14ac:dyDescent="0.35">
      <c r="A42" s="54" t="s">
        <v>24</v>
      </c>
      <c r="B42" s="54" t="s">
        <v>25</v>
      </c>
      <c r="C42" s="36">
        <v>45611</v>
      </c>
      <c r="D42" s="35" t="s">
        <v>102</v>
      </c>
      <c r="E42" s="36" t="s">
        <v>119</v>
      </c>
      <c r="F42" s="37" t="s">
        <v>27</v>
      </c>
      <c r="G42" s="38"/>
      <c r="H42" s="38"/>
      <c r="I42" s="38"/>
      <c r="J42" s="38"/>
      <c r="K42" s="38">
        <v>30.6</v>
      </c>
      <c r="L42" s="38"/>
      <c r="M42" s="38">
        <f t="shared" si="21"/>
        <v>30.6</v>
      </c>
    </row>
    <row r="43" spans="1:17" x14ac:dyDescent="0.35">
      <c r="A43" s="54" t="s">
        <v>24</v>
      </c>
      <c r="B43" s="54" t="s">
        <v>25</v>
      </c>
      <c r="C43" s="36">
        <v>45653</v>
      </c>
      <c r="D43" s="35" t="s">
        <v>98</v>
      </c>
      <c r="E43" s="36">
        <v>45643</v>
      </c>
      <c r="F43" s="37" t="s">
        <v>27</v>
      </c>
      <c r="G43" s="38"/>
      <c r="H43" s="38"/>
      <c r="I43" s="38"/>
      <c r="J43" s="38"/>
      <c r="K43" s="38">
        <v>32.4</v>
      </c>
      <c r="L43" s="38"/>
      <c r="M43" s="38">
        <f t="shared" ref="M43:M52" si="22">SUM(G43:L43)</f>
        <v>32.4</v>
      </c>
    </row>
    <row r="44" spans="1:17" x14ac:dyDescent="0.35">
      <c r="A44" s="54" t="s">
        <v>24</v>
      </c>
      <c r="B44" s="54" t="s">
        <v>25</v>
      </c>
      <c r="C44" s="36">
        <v>45567</v>
      </c>
      <c r="D44" s="35" t="s">
        <v>102</v>
      </c>
      <c r="E44" s="36">
        <v>45496</v>
      </c>
      <c r="F44" s="37" t="s">
        <v>27</v>
      </c>
      <c r="G44" s="38"/>
      <c r="H44" s="38"/>
      <c r="I44" s="38"/>
      <c r="J44" s="38"/>
      <c r="K44" s="38">
        <v>90.54</v>
      </c>
      <c r="L44" s="38"/>
      <c r="M44" s="38">
        <f t="shared" si="22"/>
        <v>90.54</v>
      </c>
    </row>
    <row r="45" spans="1:17" x14ac:dyDescent="0.35">
      <c r="A45" s="54" t="s">
        <v>24</v>
      </c>
      <c r="B45" s="54" t="s">
        <v>25</v>
      </c>
      <c r="C45" s="36">
        <v>45601</v>
      </c>
      <c r="D45" s="35" t="s">
        <v>31</v>
      </c>
      <c r="E45" s="36">
        <v>45601</v>
      </c>
      <c r="F45" s="37" t="s">
        <v>27</v>
      </c>
      <c r="G45" s="38"/>
      <c r="H45" s="38">
        <f>200.1+5-195.1</f>
        <v>10</v>
      </c>
      <c r="I45" s="38"/>
      <c r="J45" s="38"/>
      <c r="K45" s="38">
        <v>144</v>
      </c>
      <c r="L45" s="38"/>
      <c r="M45" s="38">
        <f t="shared" si="22"/>
        <v>154</v>
      </c>
    </row>
    <row r="46" spans="1:17" x14ac:dyDescent="0.35">
      <c r="A46" s="54" t="s">
        <v>24</v>
      </c>
      <c r="B46" s="54" t="s">
        <v>25</v>
      </c>
      <c r="C46" s="36">
        <v>45590</v>
      </c>
      <c r="D46" s="35" t="s">
        <v>31</v>
      </c>
      <c r="E46" s="36">
        <v>45602</v>
      </c>
      <c r="F46" s="37" t="s">
        <v>27</v>
      </c>
      <c r="G46" s="38"/>
      <c r="H46" s="38">
        <f>184.7+8.1+188.1</f>
        <v>380.9</v>
      </c>
      <c r="I46" s="38"/>
      <c r="J46" s="38"/>
      <c r="K46" s="38">
        <v>85.32</v>
      </c>
      <c r="L46" s="38"/>
      <c r="M46" s="38">
        <f t="shared" si="22"/>
        <v>466.21999999999997</v>
      </c>
    </row>
    <row r="47" spans="1:17" x14ac:dyDescent="0.35">
      <c r="A47" s="54" t="s">
        <v>24</v>
      </c>
      <c r="B47" s="54" t="s">
        <v>25</v>
      </c>
      <c r="C47" s="36">
        <v>45607</v>
      </c>
      <c r="D47" s="35" t="s">
        <v>102</v>
      </c>
      <c r="E47" s="36">
        <v>45607</v>
      </c>
      <c r="F47" s="37" t="s">
        <v>27</v>
      </c>
      <c r="G47" s="38"/>
      <c r="H47" s="38"/>
      <c r="I47" s="38"/>
      <c r="J47" s="38"/>
      <c r="K47" s="38">
        <v>144</v>
      </c>
      <c r="L47" s="38"/>
      <c r="M47" s="38">
        <f t="shared" si="22"/>
        <v>144</v>
      </c>
    </row>
    <row r="48" spans="1:17" x14ac:dyDescent="0.35">
      <c r="A48" s="54" t="s">
        <v>24</v>
      </c>
      <c r="B48" s="54" t="s">
        <v>25</v>
      </c>
      <c r="C48" s="36">
        <v>45601</v>
      </c>
      <c r="D48" s="35" t="s">
        <v>102</v>
      </c>
      <c r="E48" s="36">
        <v>45614</v>
      </c>
      <c r="F48" s="37" t="s">
        <v>122</v>
      </c>
      <c r="G48" s="38"/>
      <c r="H48" s="38">
        <f>41+5</f>
        <v>46</v>
      </c>
      <c r="I48" s="38"/>
      <c r="J48" s="38"/>
      <c r="K48" s="38"/>
      <c r="L48" s="38"/>
      <c r="M48" s="38">
        <f t="shared" si="22"/>
        <v>46</v>
      </c>
    </row>
    <row r="49" spans="1:13" x14ac:dyDescent="0.35">
      <c r="A49" s="54" t="s">
        <v>24</v>
      </c>
      <c r="B49" s="54" t="s">
        <v>25</v>
      </c>
      <c r="C49" s="36">
        <v>45604</v>
      </c>
      <c r="D49" s="35" t="s">
        <v>102</v>
      </c>
      <c r="E49" s="36">
        <v>45616</v>
      </c>
      <c r="F49" s="37" t="s">
        <v>122</v>
      </c>
      <c r="G49" s="38"/>
      <c r="H49" s="38">
        <f>11.9+42.9</f>
        <v>54.8</v>
      </c>
      <c r="I49" s="38"/>
      <c r="J49" s="38"/>
      <c r="K49" s="38"/>
      <c r="L49" s="38"/>
      <c r="M49" s="38">
        <f t="shared" si="22"/>
        <v>54.8</v>
      </c>
    </row>
    <row r="50" spans="1:13" x14ac:dyDescent="0.35">
      <c r="A50" s="54" t="s">
        <v>24</v>
      </c>
      <c r="B50" s="54" t="s">
        <v>25</v>
      </c>
      <c r="C50" s="36">
        <v>45601</v>
      </c>
      <c r="D50" s="35" t="s">
        <v>31</v>
      </c>
      <c r="E50" s="36">
        <v>45630</v>
      </c>
      <c r="F50" s="37" t="s">
        <v>27</v>
      </c>
      <c r="G50" s="38"/>
      <c r="H50" s="38">
        <v>200.1</v>
      </c>
      <c r="I50" s="38"/>
      <c r="J50" s="38"/>
      <c r="K50" s="38">
        <v>144</v>
      </c>
      <c r="L50" s="38"/>
      <c r="M50" s="38">
        <f t="shared" si="22"/>
        <v>344.1</v>
      </c>
    </row>
    <row r="51" spans="1:13" x14ac:dyDescent="0.35">
      <c r="A51" s="54" t="s">
        <v>24</v>
      </c>
      <c r="B51" s="54" t="s">
        <v>25</v>
      </c>
      <c r="C51" s="36">
        <v>45643</v>
      </c>
      <c r="D51" s="35" t="s">
        <v>98</v>
      </c>
      <c r="E51" s="36">
        <v>45643</v>
      </c>
      <c r="F51" s="37" t="s">
        <v>27</v>
      </c>
      <c r="G51" s="38"/>
      <c r="H51" s="38">
        <f>376.2+8.1</f>
        <v>384.3</v>
      </c>
      <c r="I51" s="38"/>
      <c r="J51" s="38"/>
      <c r="K51" s="38">
        <v>121</v>
      </c>
      <c r="L51" s="38"/>
      <c r="M51" s="38">
        <f t="shared" si="22"/>
        <v>505.3</v>
      </c>
    </row>
    <row r="52" spans="1:13" x14ac:dyDescent="0.35">
      <c r="A52" s="54" t="s">
        <v>24</v>
      </c>
      <c r="B52" s="54" t="s">
        <v>25</v>
      </c>
      <c r="C52" s="36">
        <v>45639</v>
      </c>
      <c r="D52" s="35" t="s">
        <v>102</v>
      </c>
      <c r="E52" s="36">
        <v>45698</v>
      </c>
      <c r="F52" s="37" t="s">
        <v>27</v>
      </c>
      <c r="G52" s="38"/>
      <c r="H52" s="38">
        <f>376.2+23</f>
        <v>399.2</v>
      </c>
      <c r="I52" s="38"/>
      <c r="J52" s="38"/>
      <c r="K52" s="38"/>
      <c r="L52" s="38"/>
      <c r="M52" s="38">
        <f t="shared" si="22"/>
        <v>399.2</v>
      </c>
    </row>
    <row r="53" spans="1:13" ht="15" x14ac:dyDescent="0.4">
      <c r="A53" s="45" t="s">
        <v>24</v>
      </c>
      <c r="B53" s="39"/>
      <c r="C53" s="41"/>
      <c r="D53" s="42"/>
      <c r="E53" s="43"/>
      <c r="F53" s="39"/>
      <c r="G53" s="44">
        <f>SUM(G39:G52)</f>
        <v>0</v>
      </c>
      <c r="H53" s="44">
        <f>SUM(H39:H52)</f>
        <v>1475.3</v>
      </c>
      <c r="I53" s="44">
        <f>SUM(I39:I52)</f>
        <v>0</v>
      </c>
      <c r="J53" s="44">
        <f>SUM(J39:J52)</f>
        <v>0</v>
      </c>
      <c r="K53" s="44">
        <f>SUM(K39:K52)</f>
        <v>845.76</v>
      </c>
      <c r="L53" s="44">
        <f>SUM(L39:L52)</f>
        <v>258</v>
      </c>
      <c r="M53" s="44">
        <f>SUM(M39:M52)</f>
        <v>2579.06</v>
      </c>
    </row>
    <row r="54" spans="1:13" x14ac:dyDescent="0.35">
      <c r="A54" s="54" t="s">
        <v>42</v>
      </c>
      <c r="B54" s="54" t="s">
        <v>43</v>
      </c>
      <c r="C54" s="36">
        <v>45603</v>
      </c>
      <c r="D54" s="35" t="s">
        <v>120</v>
      </c>
      <c r="E54" s="36">
        <v>45603</v>
      </c>
      <c r="F54" s="37" t="s">
        <v>27</v>
      </c>
      <c r="G54" s="38"/>
      <c r="H54" s="38"/>
      <c r="I54" s="38"/>
      <c r="J54" s="38"/>
      <c r="K54" s="38">
        <v>6.6</v>
      </c>
      <c r="L54" s="38"/>
      <c r="M54" s="38">
        <f t="shared" ref="M54:M61" si="23">SUM(G54:L54)</f>
        <v>6.6</v>
      </c>
    </row>
    <row r="55" spans="1:13" x14ac:dyDescent="0.35">
      <c r="A55" s="54" t="s">
        <v>42</v>
      </c>
      <c r="B55" s="54" t="s">
        <v>43</v>
      </c>
      <c r="C55" s="36">
        <v>45586</v>
      </c>
      <c r="D55" s="35" t="s">
        <v>102</v>
      </c>
      <c r="E55" s="36">
        <v>45603</v>
      </c>
      <c r="F55" s="37" t="s">
        <v>27</v>
      </c>
      <c r="G55" s="38"/>
      <c r="H55" s="38">
        <v>46.4</v>
      </c>
      <c r="I55" s="38"/>
      <c r="J55" s="38"/>
      <c r="K55" s="38"/>
      <c r="L55" s="38"/>
      <c r="M55" s="38">
        <f t="shared" si="23"/>
        <v>46.4</v>
      </c>
    </row>
    <row r="56" spans="1:13" x14ac:dyDescent="0.35">
      <c r="A56" s="54" t="s">
        <v>42</v>
      </c>
      <c r="B56" s="54" t="s">
        <v>43</v>
      </c>
      <c r="C56" s="36">
        <v>45590</v>
      </c>
      <c r="D56" s="35" t="s">
        <v>102</v>
      </c>
      <c r="E56" s="36">
        <v>45623</v>
      </c>
      <c r="F56" s="37" t="s">
        <v>27</v>
      </c>
      <c r="G56" s="38"/>
      <c r="H56" s="38">
        <v>45.3</v>
      </c>
      <c r="I56" s="38"/>
      <c r="J56" s="38"/>
      <c r="K56" s="38"/>
      <c r="L56" s="38"/>
      <c r="M56" s="38">
        <f t="shared" si="23"/>
        <v>45.3</v>
      </c>
    </row>
    <row r="57" spans="1:13" x14ac:dyDescent="0.35">
      <c r="A57" s="54" t="s">
        <v>42</v>
      </c>
      <c r="B57" s="54" t="s">
        <v>43</v>
      </c>
      <c r="C57" s="36">
        <v>45601</v>
      </c>
      <c r="D57" s="35" t="s">
        <v>102</v>
      </c>
      <c r="E57" s="36">
        <v>45604</v>
      </c>
      <c r="F57" s="37" t="s">
        <v>27</v>
      </c>
      <c r="G57" s="38"/>
      <c r="H57" s="38">
        <v>45.3</v>
      </c>
      <c r="I57" s="38"/>
      <c r="J57" s="38"/>
      <c r="K57" s="38"/>
      <c r="L57" s="38"/>
      <c r="M57" s="38">
        <f t="shared" si="23"/>
        <v>45.3</v>
      </c>
    </row>
    <row r="58" spans="1:13" x14ac:dyDescent="0.35">
      <c r="A58" s="54" t="s">
        <v>42</v>
      </c>
      <c r="B58" s="54" t="s">
        <v>43</v>
      </c>
      <c r="C58" s="36">
        <v>45649</v>
      </c>
      <c r="D58" s="35" t="s">
        <v>102</v>
      </c>
      <c r="E58" s="36">
        <v>45743</v>
      </c>
      <c r="F58" s="37" t="s">
        <v>27</v>
      </c>
      <c r="G58" s="38"/>
      <c r="H58" s="38">
        <v>46.4</v>
      </c>
      <c r="I58" s="38"/>
      <c r="J58" s="38"/>
      <c r="K58" s="38"/>
      <c r="L58" s="38"/>
      <c r="M58" s="38">
        <f t="shared" si="23"/>
        <v>46.4</v>
      </c>
    </row>
    <row r="59" spans="1:13" x14ac:dyDescent="0.35">
      <c r="A59" s="54" t="s">
        <v>42</v>
      </c>
      <c r="B59" s="54" t="s">
        <v>43</v>
      </c>
      <c r="C59" s="36">
        <v>45649</v>
      </c>
      <c r="D59" s="35" t="s">
        <v>102</v>
      </c>
      <c r="E59" s="36">
        <v>45722</v>
      </c>
      <c r="F59" s="37" t="s">
        <v>27</v>
      </c>
      <c r="G59" s="38"/>
      <c r="H59" s="38">
        <v>46.4</v>
      </c>
      <c r="I59" s="38"/>
      <c r="J59" s="38"/>
      <c r="K59" s="38"/>
      <c r="L59" s="38"/>
      <c r="M59" s="38">
        <f t="shared" si="23"/>
        <v>46.4</v>
      </c>
    </row>
    <row r="60" spans="1:13" x14ac:dyDescent="0.35">
      <c r="A60" s="54" t="s">
        <v>42</v>
      </c>
      <c r="B60" s="54" t="s">
        <v>43</v>
      </c>
      <c r="C60" s="36">
        <v>45649</v>
      </c>
      <c r="D60" s="35" t="s">
        <v>102</v>
      </c>
      <c r="E60" s="36">
        <v>45699</v>
      </c>
      <c r="F60" s="37" t="s">
        <v>27</v>
      </c>
      <c r="G60" s="38"/>
      <c r="H60" s="38">
        <v>46.4</v>
      </c>
      <c r="I60" s="38"/>
      <c r="J60" s="38"/>
      <c r="K60" s="38"/>
      <c r="L60" s="38"/>
      <c r="M60" s="38">
        <f t="shared" si="23"/>
        <v>46.4</v>
      </c>
    </row>
    <row r="61" spans="1:13" x14ac:dyDescent="0.35">
      <c r="A61" s="54" t="s">
        <v>42</v>
      </c>
      <c r="B61" s="54" t="s">
        <v>43</v>
      </c>
      <c r="C61" s="36">
        <v>45649</v>
      </c>
      <c r="D61" s="35" t="s">
        <v>102</v>
      </c>
      <c r="E61" s="36">
        <v>45673</v>
      </c>
      <c r="F61" s="37" t="s">
        <v>27</v>
      </c>
      <c r="G61" s="38"/>
      <c r="H61" s="38">
        <v>46.4</v>
      </c>
      <c r="I61" s="38"/>
      <c r="J61" s="38"/>
      <c r="K61" s="38"/>
      <c r="L61" s="38"/>
      <c r="M61" s="38">
        <f t="shared" si="23"/>
        <v>46.4</v>
      </c>
    </row>
    <row r="62" spans="1:13" ht="15" x14ac:dyDescent="0.4">
      <c r="A62" s="45" t="s">
        <v>42</v>
      </c>
      <c r="B62" s="39"/>
      <c r="C62" s="41"/>
      <c r="D62" s="42"/>
      <c r="E62" s="43"/>
      <c r="F62" s="39"/>
      <c r="G62" s="44">
        <f t="shared" ref="G62:M62" si="24">SUM(G54:G61)</f>
        <v>0</v>
      </c>
      <c r="H62" s="44">
        <f t="shared" si="24"/>
        <v>322.59999999999997</v>
      </c>
      <c r="I62" s="44">
        <f t="shared" si="24"/>
        <v>0</v>
      </c>
      <c r="J62" s="44">
        <f t="shared" si="24"/>
        <v>0</v>
      </c>
      <c r="K62" s="44">
        <f t="shared" si="24"/>
        <v>6.6</v>
      </c>
      <c r="L62" s="44">
        <f t="shared" si="24"/>
        <v>0</v>
      </c>
      <c r="M62" s="44">
        <f t="shared" si="24"/>
        <v>329.2</v>
      </c>
    </row>
    <row r="63" spans="1:13" x14ac:dyDescent="0.35">
      <c r="A63" s="54" t="s">
        <v>23</v>
      </c>
      <c r="B63" s="54" t="s">
        <v>39</v>
      </c>
      <c r="C63" s="36">
        <v>45573</v>
      </c>
      <c r="D63" s="35" t="s">
        <v>121</v>
      </c>
      <c r="E63" s="36">
        <v>45475</v>
      </c>
      <c r="F63" s="35" t="s">
        <v>27</v>
      </c>
      <c r="G63" s="38"/>
      <c r="H63" s="38"/>
      <c r="I63" s="38">
        <v>9.1199999999999992</v>
      </c>
      <c r="J63" s="38"/>
      <c r="K63" s="38">
        <v>28.98</v>
      </c>
      <c r="L63" s="38"/>
      <c r="M63" s="38">
        <f t="shared" ref="M63:M78" si="25">SUM(G63:L63)</f>
        <v>38.1</v>
      </c>
    </row>
    <row r="64" spans="1:13" x14ac:dyDescent="0.35">
      <c r="A64" s="54" t="s">
        <v>23</v>
      </c>
      <c r="B64" s="54" t="s">
        <v>39</v>
      </c>
      <c r="C64" s="36">
        <v>45568</v>
      </c>
      <c r="D64" s="35" t="s">
        <v>102</v>
      </c>
      <c r="E64" s="36">
        <v>45019</v>
      </c>
      <c r="F64" s="35" t="s">
        <v>27</v>
      </c>
      <c r="G64" s="38">
        <v>84.28</v>
      </c>
      <c r="H64" s="38"/>
      <c r="I64" s="38"/>
      <c r="J64" s="38"/>
      <c r="K64" s="38"/>
      <c r="L64" s="38"/>
      <c r="M64" s="38">
        <f t="shared" si="25"/>
        <v>84.28</v>
      </c>
    </row>
    <row r="65" spans="1:13" x14ac:dyDescent="0.35">
      <c r="A65" s="54" t="s">
        <v>23</v>
      </c>
      <c r="B65" s="54" t="s">
        <v>39</v>
      </c>
      <c r="C65" s="36">
        <v>45573</v>
      </c>
      <c r="D65" s="35" t="s">
        <v>102</v>
      </c>
      <c r="E65" s="35">
        <v>45573</v>
      </c>
      <c r="F65" s="35" t="s">
        <v>27</v>
      </c>
      <c r="G65" s="38">
        <v>350.35</v>
      </c>
      <c r="H65" s="38"/>
      <c r="I65" s="38"/>
      <c r="J65" s="38"/>
      <c r="K65" s="38">
        <v>322.98</v>
      </c>
      <c r="L65" s="38"/>
      <c r="M65" s="38">
        <f t="shared" si="25"/>
        <v>673.33</v>
      </c>
    </row>
    <row r="66" spans="1:13" x14ac:dyDescent="0.35">
      <c r="A66" s="54" t="s">
        <v>23</v>
      </c>
      <c r="B66" s="54" t="s">
        <v>39</v>
      </c>
      <c r="C66" s="36">
        <v>45579</v>
      </c>
      <c r="D66" s="35" t="s">
        <v>102</v>
      </c>
      <c r="E66" s="35">
        <v>45575</v>
      </c>
      <c r="F66" s="35" t="s">
        <v>27</v>
      </c>
      <c r="G66" s="38">
        <v>322.74</v>
      </c>
      <c r="H66" s="38"/>
      <c r="I66" s="38"/>
      <c r="J66" s="38"/>
      <c r="K66" s="38"/>
      <c r="L66" s="38"/>
      <c r="M66" s="38">
        <f t="shared" si="25"/>
        <v>322.74</v>
      </c>
    </row>
    <row r="67" spans="1:13" x14ac:dyDescent="0.35">
      <c r="A67" s="54" t="s">
        <v>23</v>
      </c>
      <c r="B67" s="54" t="s">
        <v>39</v>
      </c>
      <c r="C67" s="36">
        <v>45580</v>
      </c>
      <c r="D67" s="35" t="s">
        <v>72</v>
      </c>
      <c r="E67" s="35">
        <v>45600</v>
      </c>
      <c r="F67" s="35" t="s">
        <v>27</v>
      </c>
      <c r="G67" s="38">
        <v>308.74</v>
      </c>
      <c r="H67" s="38"/>
      <c r="I67" s="38"/>
      <c r="J67" s="38"/>
      <c r="K67" s="38"/>
      <c r="L67" s="38"/>
      <c r="M67" s="38">
        <f t="shared" si="25"/>
        <v>308.74</v>
      </c>
    </row>
    <row r="68" spans="1:13" x14ac:dyDescent="0.35">
      <c r="A68" s="54" t="s">
        <v>23</v>
      </c>
      <c r="B68" s="54" t="s">
        <v>39</v>
      </c>
      <c r="C68" s="36">
        <v>45581</v>
      </c>
      <c r="D68" s="46" t="s">
        <v>98</v>
      </c>
      <c r="E68" s="35">
        <v>45642</v>
      </c>
      <c r="F68" s="35" t="s">
        <v>27</v>
      </c>
      <c r="G68" s="38">
        <v>278.41000000000003</v>
      </c>
      <c r="H68" s="38"/>
      <c r="I68" s="38"/>
      <c r="J68" s="38"/>
      <c r="K68" s="38"/>
      <c r="L68" s="38"/>
      <c r="M68" s="38">
        <f t="shared" si="25"/>
        <v>278.41000000000003</v>
      </c>
    </row>
    <row r="69" spans="1:13" x14ac:dyDescent="0.35">
      <c r="A69" s="54" t="s">
        <v>23</v>
      </c>
      <c r="B69" s="54" t="s">
        <v>39</v>
      </c>
      <c r="C69" s="36">
        <v>45590</v>
      </c>
      <c r="D69" s="35" t="s">
        <v>102</v>
      </c>
      <c r="E69" s="35">
        <v>45558</v>
      </c>
      <c r="F69" s="35" t="s">
        <v>27</v>
      </c>
      <c r="G69" s="38"/>
      <c r="H69" s="38"/>
      <c r="I69" s="38">
        <v>55.13</v>
      </c>
      <c r="J69" s="38"/>
      <c r="K69" s="38"/>
      <c r="L69" s="38"/>
      <c r="M69" s="38">
        <f t="shared" si="25"/>
        <v>55.13</v>
      </c>
    </row>
    <row r="70" spans="1:13" x14ac:dyDescent="0.35">
      <c r="A70" s="54" t="s">
        <v>23</v>
      </c>
      <c r="B70" s="54" t="s">
        <v>39</v>
      </c>
      <c r="C70" s="36">
        <v>45600</v>
      </c>
      <c r="D70" s="35" t="s">
        <v>72</v>
      </c>
      <c r="E70" s="35">
        <v>45600</v>
      </c>
      <c r="F70" s="35" t="s">
        <v>27</v>
      </c>
      <c r="G70" s="38"/>
      <c r="H70" s="38"/>
      <c r="I70" s="38"/>
      <c r="J70" s="38"/>
      <c r="K70" s="38">
        <v>681.96</v>
      </c>
      <c r="L70" s="38"/>
      <c r="M70" s="38">
        <f t="shared" si="25"/>
        <v>681.96</v>
      </c>
    </row>
    <row r="71" spans="1:13" x14ac:dyDescent="0.35">
      <c r="A71" s="54" t="s">
        <v>23</v>
      </c>
      <c r="B71" s="54" t="s">
        <v>39</v>
      </c>
      <c r="C71" s="36">
        <v>45609</v>
      </c>
      <c r="D71" s="35" t="s">
        <v>102</v>
      </c>
      <c r="E71" s="36">
        <v>45610</v>
      </c>
      <c r="F71" s="35" t="s">
        <v>27</v>
      </c>
      <c r="G71" s="38">
        <f>290.32+388.74</f>
        <v>679.06</v>
      </c>
      <c r="H71" s="38"/>
      <c r="I71" s="38">
        <v>42.13</v>
      </c>
      <c r="J71" s="38"/>
      <c r="K71" s="38">
        <f>96.57+130</f>
        <v>226.57</v>
      </c>
      <c r="L71" s="38"/>
      <c r="M71" s="38">
        <f t="shared" ref="M71:M76" si="26">SUM(G71:L71)</f>
        <v>947.76</v>
      </c>
    </row>
    <row r="72" spans="1:13" x14ac:dyDescent="0.35">
      <c r="A72" s="54" t="s">
        <v>23</v>
      </c>
      <c r="B72" s="54" t="s">
        <v>39</v>
      </c>
      <c r="C72" s="36">
        <v>45609</v>
      </c>
      <c r="D72" s="35" t="s">
        <v>102</v>
      </c>
      <c r="E72" s="35">
        <v>45671</v>
      </c>
      <c r="F72" s="35" t="s">
        <v>27</v>
      </c>
      <c r="G72" s="38">
        <v>184.61</v>
      </c>
      <c r="H72" s="38"/>
      <c r="I72" s="38"/>
      <c r="J72" s="38"/>
      <c r="K72" s="38"/>
      <c r="L72" s="38"/>
      <c r="M72" s="38">
        <f t="shared" si="26"/>
        <v>184.61</v>
      </c>
    </row>
    <row r="73" spans="1:13" x14ac:dyDescent="0.35">
      <c r="A73" s="54" t="s">
        <v>23</v>
      </c>
      <c r="B73" s="54" t="s">
        <v>39</v>
      </c>
      <c r="C73" s="36">
        <v>45630</v>
      </c>
      <c r="D73" s="35" t="s">
        <v>72</v>
      </c>
      <c r="E73" s="36">
        <v>45630</v>
      </c>
      <c r="F73" s="35" t="s">
        <v>27</v>
      </c>
      <c r="G73" s="38"/>
      <c r="H73" s="38"/>
      <c r="I73" s="38"/>
      <c r="J73" s="38"/>
      <c r="K73" s="38">
        <v>195.99</v>
      </c>
      <c r="L73" s="38"/>
      <c r="M73" s="38">
        <f t="shared" si="26"/>
        <v>195.99</v>
      </c>
    </row>
    <row r="74" spans="1:13" x14ac:dyDescent="0.35">
      <c r="A74" s="54" t="s">
        <v>23</v>
      </c>
      <c r="B74" s="54" t="s">
        <v>39</v>
      </c>
      <c r="C74" s="36">
        <v>45635</v>
      </c>
      <c r="D74" s="35" t="s">
        <v>102</v>
      </c>
      <c r="E74" s="36">
        <v>45684</v>
      </c>
      <c r="F74" s="35" t="s">
        <v>27</v>
      </c>
      <c r="G74" s="38">
        <v>194.74</v>
      </c>
      <c r="H74" s="38"/>
      <c r="I74" s="38"/>
      <c r="J74" s="38"/>
      <c r="K74" s="38"/>
      <c r="L74" s="38"/>
      <c r="M74" s="38">
        <f t="shared" si="26"/>
        <v>194.74</v>
      </c>
    </row>
    <row r="75" spans="1:13" x14ac:dyDescent="0.35">
      <c r="A75" s="54" t="s">
        <v>23</v>
      </c>
      <c r="B75" s="54" t="s">
        <v>39</v>
      </c>
      <c r="C75" s="36">
        <v>45635</v>
      </c>
      <c r="D75" s="35" t="s">
        <v>102</v>
      </c>
      <c r="E75" s="35">
        <v>45671</v>
      </c>
      <c r="F75" s="35" t="s">
        <v>27</v>
      </c>
      <c r="G75" s="38">
        <v>289.74</v>
      </c>
      <c r="H75" s="38"/>
      <c r="I75" s="38"/>
      <c r="J75" s="38"/>
      <c r="K75" s="38"/>
      <c r="L75" s="38"/>
      <c r="M75" s="38">
        <f t="shared" si="26"/>
        <v>289.74</v>
      </c>
    </row>
    <row r="76" spans="1:13" x14ac:dyDescent="0.35">
      <c r="A76" s="54" t="s">
        <v>23</v>
      </c>
      <c r="B76" s="54" t="s">
        <v>39</v>
      </c>
      <c r="C76" s="36">
        <v>45643</v>
      </c>
      <c r="D76" s="35" t="s">
        <v>98</v>
      </c>
      <c r="E76" s="35">
        <v>45642</v>
      </c>
      <c r="F76" s="35" t="s">
        <v>27</v>
      </c>
      <c r="G76" s="38"/>
      <c r="H76" s="38"/>
      <c r="I76" s="38"/>
      <c r="J76" s="38"/>
      <c r="K76" s="38">
        <v>104.99</v>
      </c>
      <c r="L76" s="38"/>
      <c r="M76" s="38">
        <f t="shared" si="26"/>
        <v>104.99</v>
      </c>
    </row>
    <row r="77" spans="1:13" x14ac:dyDescent="0.35">
      <c r="A77" s="54" t="s">
        <v>23</v>
      </c>
      <c r="B77" s="54" t="s">
        <v>39</v>
      </c>
      <c r="C77" s="36">
        <v>45645</v>
      </c>
      <c r="D77" s="35" t="s">
        <v>102</v>
      </c>
      <c r="E77" s="35">
        <v>45636</v>
      </c>
      <c r="F77" s="35" t="s">
        <v>27</v>
      </c>
      <c r="G77" s="38"/>
      <c r="H77" s="38"/>
      <c r="I77" s="38"/>
      <c r="J77" s="38"/>
      <c r="K77" s="38">
        <v>144</v>
      </c>
      <c r="L77" s="38"/>
      <c r="M77" s="38">
        <f t="shared" si="25"/>
        <v>144</v>
      </c>
    </row>
    <row r="78" spans="1:13" x14ac:dyDescent="0.35">
      <c r="A78" s="54" t="s">
        <v>23</v>
      </c>
      <c r="B78" s="54" t="s">
        <v>39</v>
      </c>
      <c r="C78" s="36">
        <v>45650</v>
      </c>
      <c r="D78" s="35" t="s">
        <v>102</v>
      </c>
      <c r="E78" s="35">
        <v>44993</v>
      </c>
      <c r="F78" s="35" t="s">
        <v>27</v>
      </c>
      <c r="G78" s="38">
        <v>119.28</v>
      </c>
      <c r="H78" s="38"/>
      <c r="I78" s="38"/>
      <c r="J78" s="38"/>
      <c r="K78" s="38"/>
      <c r="L78" s="38"/>
      <c r="M78" s="38">
        <f t="shared" si="25"/>
        <v>119.28</v>
      </c>
    </row>
    <row r="79" spans="1:13" ht="15" x14ac:dyDescent="0.4">
      <c r="A79" s="45" t="s">
        <v>23</v>
      </c>
      <c r="B79" s="39"/>
      <c r="C79" s="41"/>
      <c r="D79" s="42"/>
      <c r="E79" s="43"/>
      <c r="F79" s="39"/>
      <c r="G79" s="44">
        <f t="shared" ref="G79:M79" si="27">SUM(G63:G78)</f>
        <v>2811.9500000000003</v>
      </c>
      <c r="H79" s="44">
        <f t="shared" si="27"/>
        <v>0</v>
      </c>
      <c r="I79" s="44">
        <f t="shared" si="27"/>
        <v>106.38</v>
      </c>
      <c r="J79" s="44">
        <f t="shared" si="27"/>
        <v>0</v>
      </c>
      <c r="K79" s="44">
        <f t="shared" si="27"/>
        <v>1705.47</v>
      </c>
      <c r="L79" s="44">
        <f t="shared" si="27"/>
        <v>0</v>
      </c>
      <c r="M79" s="44">
        <f t="shared" si="27"/>
        <v>4623.8</v>
      </c>
    </row>
    <row r="80" spans="1:13" ht="13.9" thickBot="1" x14ac:dyDescent="0.4">
      <c r="A80" s="3" t="s">
        <v>17</v>
      </c>
      <c r="B80" s="3"/>
      <c r="C80" s="4"/>
      <c r="D80" s="3"/>
      <c r="E80" s="3"/>
      <c r="F80" s="5"/>
      <c r="G80" s="48"/>
      <c r="H80" s="48"/>
      <c r="I80" s="48"/>
      <c r="J80" s="48"/>
      <c r="K80" s="48"/>
      <c r="L80" s="48"/>
      <c r="M80" s="48"/>
    </row>
    <row r="81" spans="1:18" ht="13.9" thickTop="1" x14ac:dyDescent="0.35">
      <c r="A81" s="7"/>
      <c r="B81" s="7"/>
      <c r="C81" s="8"/>
      <c r="D81" s="7"/>
      <c r="E81" s="7"/>
      <c r="F81" s="7"/>
      <c r="G81" s="9"/>
      <c r="H81" s="9"/>
      <c r="I81" s="9"/>
      <c r="J81" s="9"/>
      <c r="K81" s="9"/>
      <c r="L81" s="9"/>
      <c r="M81" s="9"/>
      <c r="O81" s="10"/>
      <c r="R81" s="11"/>
    </row>
    <row r="82" spans="1:18" x14ac:dyDescent="0.35">
      <c r="E82" s="12"/>
      <c r="F82" s="12"/>
      <c r="N82" s="10"/>
      <c r="O82" s="10"/>
    </row>
    <row r="83" spans="1:18" ht="13.9" thickBot="1" x14ac:dyDescent="0.4">
      <c r="A83" s="7"/>
      <c r="B83" s="7"/>
      <c r="C83" s="8"/>
      <c r="D83" s="7"/>
      <c r="E83" s="7"/>
      <c r="F83" s="7"/>
      <c r="G83" s="9"/>
      <c r="H83" s="9"/>
      <c r="I83" s="9"/>
      <c r="J83" s="9"/>
      <c r="K83" s="9"/>
      <c r="L83" s="9"/>
      <c r="M83" s="9"/>
      <c r="O83" s="10"/>
    </row>
    <row r="84" spans="1:18" ht="13.9" thickBot="1" x14ac:dyDescent="0.4">
      <c r="A84" s="7"/>
      <c r="B84" s="7"/>
      <c r="C84" s="7"/>
      <c r="D84" s="7"/>
      <c r="E84" s="7"/>
      <c r="F84" s="13" t="s">
        <v>11</v>
      </c>
      <c r="G84" s="14"/>
      <c r="H84" s="14"/>
      <c r="I84" s="14"/>
      <c r="J84" s="14"/>
      <c r="K84" s="14"/>
      <c r="L84" s="14"/>
      <c r="M84" s="15"/>
    </row>
    <row r="85" spans="1:18" ht="38.25" x14ac:dyDescent="0.35">
      <c r="A85" s="7"/>
      <c r="B85" s="7"/>
      <c r="C85" s="7"/>
      <c r="D85" s="7"/>
      <c r="E85" s="7"/>
      <c r="F85" s="16"/>
      <c r="G85" s="16" t="s">
        <v>6</v>
      </c>
      <c r="H85" s="16" t="s">
        <v>7</v>
      </c>
      <c r="I85" s="16" t="s">
        <v>48</v>
      </c>
      <c r="J85" s="16" t="s">
        <v>21</v>
      </c>
      <c r="K85" s="16" t="s">
        <v>47</v>
      </c>
      <c r="L85" s="16" t="s">
        <v>9</v>
      </c>
      <c r="M85" s="16" t="s">
        <v>10</v>
      </c>
    </row>
    <row r="86" spans="1:18" x14ac:dyDescent="0.35">
      <c r="A86" s="7"/>
      <c r="B86" s="7"/>
      <c r="C86" s="7"/>
      <c r="D86" s="7"/>
      <c r="E86" s="7"/>
      <c r="F86" s="20" t="s">
        <v>13</v>
      </c>
      <c r="G86" s="21">
        <f>G4+G7+G9+G11+G14+G17+G21+G23+G25+G27</f>
        <v>0</v>
      </c>
      <c r="H86" s="21">
        <f>H4+H7+H9+H11+H14+H17+H21+H23+H25+H27</f>
        <v>941.74</v>
      </c>
      <c r="I86" s="21">
        <f t="shared" ref="H86:L86" si="28">I4+I7+I9+I11+I14+I17+I21+I23+I25+I27</f>
        <v>169.49999999999997</v>
      </c>
      <c r="J86" s="21">
        <f t="shared" si="28"/>
        <v>37.159999999999997</v>
      </c>
      <c r="K86" s="21">
        <f t="shared" si="28"/>
        <v>96.05</v>
      </c>
      <c r="L86" s="21">
        <f t="shared" si="28"/>
        <v>0</v>
      </c>
      <c r="M86" s="21">
        <f>SUM(G86:L86)</f>
        <v>1244.45</v>
      </c>
    </row>
    <row r="87" spans="1:18" x14ac:dyDescent="0.35">
      <c r="A87" s="7"/>
      <c r="B87" s="7"/>
      <c r="C87" s="7"/>
      <c r="D87" s="7"/>
      <c r="E87" s="7"/>
      <c r="F87" s="20" t="s">
        <v>19</v>
      </c>
      <c r="G87" s="21">
        <f>G38+G53+G62+G79</f>
        <v>2811.9500000000003</v>
      </c>
      <c r="H87" s="21">
        <f t="shared" ref="H87:L87" si="29">H38+H53+H62+H79</f>
        <v>2188.5</v>
      </c>
      <c r="I87" s="21">
        <f t="shared" si="29"/>
        <v>142.68</v>
      </c>
      <c r="J87" s="21">
        <f t="shared" si="29"/>
        <v>5</v>
      </c>
      <c r="K87" s="21">
        <f t="shared" si="29"/>
        <v>2572.83</v>
      </c>
      <c r="L87" s="21">
        <f t="shared" si="29"/>
        <v>272.7</v>
      </c>
      <c r="M87" s="21">
        <f>SUM(G87:L87)</f>
        <v>7993.6600000000008</v>
      </c>
    </row>
    <row r="88" spans="1:18" x14ac:dyDescent="0.35">
      <c r="A88" s="7"/>
      <c r="B88" s="7"/>
      <c r="C88" s="7"/>
      <c r="D88" s="7"/>
      <c r="E88" s="7"/>
      <c r="F88" s="22" t="s">
        <v>15</v>
      </c>
      <c r="G88" s="23">
        <f>SUM(G86:G87)</f>
        <v>2811.9500000000003</v>
      </c>
      <c r="H88" s="23">
        <f t="shared" ref="H88:L88" si="30">SUM(H86:H87)</f>
        <v>3130.24</v>
      </c>
      <c r="I88" s="23">
        <f t="shared" si="30"/>
        <v>312.17999999999995</v>
      </c>
      <c r="J88" s="23">
        <f t="shared" si="30"/>
        <v>42.16</v>
      </c>
      <c r="K88" s="23">
        <f t="shared" si="30"/>
        <v>2668.88</v>
      </c>
      <c r="L88" s="23">
        <f t="shared" si="30"/>
        <v>272.7</v>
      </c>
      <c r="M88" s="24">
        <f>SUM(G88:L88)</f>
        <v>9238.11</v>
      </c>
      <c r="N88" s="25"/>
    </row>
    <row r="89" spans="1:18" x14ac:dyDescent="0.35">
      <c r="A89" s="7"/>
      <c r="B89" s="7"/>
      <c r="C89" s="7"/>
      <c r="D89" s="7"/>
      <c r="E89" s="7"/>
      <c r="F89" s="7"/>
      <c r="G89" s="9"/>
      <c r="H89" s="9"/>
      <c r="I89" s="9"/>
      <c r="J89" s="9"/>
      <c r="K89" s="9"/>
      <c r="L89" s="9"/>
      <c r="M89" s="9"/>
    </row>
  </sheetData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8"/>
  <sheetViews>
    <sheetView zoomScale="85" zoomScaleNormal="85" workbookViewId="0">
      <pane xSplit="1" ySplit="2" topLeftCell="B3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G1" sqref="G1:M1048576"/>
    </sheetView>
  </sheetViews>
  <sheetFormatPr defaultColWidth="9.1328125" defaultRowHeight="13.5" x14ac:dyDescent="0.35"/>
  <cols>
    <col min="1" max="1" width="13.3984375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2" width="9.1328125" style="1"/>
    <col min="13" max="13" width="10" style="1" bestFit="1" customWidth="1"/>
    <col min="14" max="17" width="9.1328125" style="1"/>
    <col min="18" max="18" width="17" style="1" customWidth="1"/>
    <col min="19" max="16384" width="9.1328125" style="1"/>
  </cols>
  <sheetData>
    <row r="1" spans="1:13" ht="22.9" x14ac:dyDescent="0.65">
      <c r="A1" s="29" t="s">
        <v>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/>
      <c r="H2" s="34"/>
      <c r="I2" s="34"/>
      <c r="J2" s="34"/>
      <c r="K2" s="34"/>
      <c r="L2" s="34"/>
      <c r="M2" s="34"/>
    </row>
    <row r="3" spans="1:13" x14ac:dyDescent="0.35">
      <c r="A3" s="54"/>
      <c r="B3" s="54"/>
      <c r="C3" s="36"/>
      <c r="D3" s="35"/>
      <c r="E3" s="36"/>
      <c r="F3" s="37"/>
      <c r="G3" s="38"/>
      <c r="H3" s="38"/>
      <c r="I3" s="38"/>
      <c r="J3" s="38"/>
      <c r="K3" s="38"/>
      <c r="L3" s="38"/>
      <c r="M3" s="38"/>
    </row>
    <row r="4" spans="1:13" x14ac:dyDescent="0.35">
      <c r="A4" s="47" t="s">
        <v>33</v>
      </c>
      <c r="B4" s="39"/>
      <c r="C4" s="41"/>
      <c r="D4" s="42"/>
      <c r="E4" s="43"/>
      <c r="F4" s="39"/>
      <c r="G4" s="44"/>
      <c r="H4" s="44"/>
      <c r="I4" s="44"/>
      <c r="J4" s="44"/>
      <c r="K4" s="44"/>
      <c r="L4" s="44"/>
      <c r="M4" s="44"/>
    </row>
    <row r="5" spans="1:13" x14ac:dyDescent="0.35">
      <c r="A5" s="35" t="s">
        <v>45</v>
      </c>
      <c r="B5" s="35" t="s">
        <v>26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/>
    </row>
    <row r="6" spans="1:13" x14ac:dyDescent="0.35">
      <c r="A6" s="47" t="s">
        <v>45</v>
      </c>
      <c r="B6" s="39"/>
      <c r="C6" s="41"/>
      <c r="D6" s="42"/>
      <c r="E6" s="43"/>
      <c r="F6" s="39"/>
      <c r="G6" s="44"/>
      <c r="H6" s="44"/>
      <c r="I6" s="44"/>
      <c r="J6" s="44"/>
      <c r="K6" s="44"/>
      <c r="L6" s="44"/>
      <c r="M6" s="44"/>
    </row>
    <row r="7" spans="1:13" x14ac:dyDescent="0.35">
      <c r="A7" s="35" t="s">
        <v>57</v>
      </c>
      <c r="B7" s="35" t="s">
        <v>26</v>
      </c>
      <c r="C7" s="36">
        <v>45347</v>
      </c>
      <c r="D7" s="35" t="s">
        <v>74</v>
      </c>
      <c r="E7" s="35">
        <v>45357</v>
      </c>
      <c r="F7" s="37" t="s">
        <v>27</v>
      </c>
      <c r="G7" s="38"/>
      <c r="H7" s="38"/>
      <c r="I7" s="38"/>
      <c r="J7" s="38"/>
      <c r="K7" s="38"/>
      <c r="L7" s="38"/>
      <c r="M7" s="38"/>
    </row>
    <row r="8" spans="1:13" x14ac:dyDescent="0.35">
      <c r="A8" s="35" t="s">
        <v>57</v>
      </c>
      <c r="B8" s="35" t="s">
        <v>26</v>
      </c>
      <c r="C8" s="36">
        <v>45190</v>
      </c>
      <c r="D8" s="35" t="s">
        <v>31</v>
      </c>
      <c r="E8" s="36">
        <v>45331</v>
      </c>
      <c r="F8" s="37" t="s">
        <v>27</v>
      </c>
      <c r="G8" s="38"/>
      <c r="H8" s="38"/>
      <c r="I8" s="38"/>
      <c r="J8" s="38"/>
      <c r="K8" s="38"/>
      <c r="L8" s="38"/>
      <c r="M8" s="38"/>
    </row>
    <row r="9" spans="1:13" x14ac:dyDescent="0.35">
      <c r="A9" s="47" t="s">
        <v>32</v>
      </c>
      <c r="B9" s="39"/>
      <c r="C9" s="41"/>
      <c r="D9" s="42"/>
      <c r="E9" s="43"/>
      <c r="F9" s="39"/>
      <c r="G9" s="44"/>
      <c r="H9" s="44"/>
      <c r="I9" s="44"/>
      <c r="J9" s="44"/>
      <c r="K9" s="44"/>
      <c r="L9" s="44"/>
      <c r="M9" s="44"/>
    </row>
    <row r="10" spans="1:13" x14ac:dyDescent="0.35">
      <c r="A10" s="35" t="s">
        <v>56</v>
      </c>
      <c r="B10" s="35" t="s">
        <v>26</v>
      </c>
      <c r="C10" s="36">
        <v>45358</v>
      </c>
      <c r="D10" s="35" t="s">
        <v>31</v>
      </c>
      <c r="E10" s="36">
        <v>45362</v>
      </c>
      <c r="F10" s="37"/>
      <c r="G10" s="38"/>
      <c r="H10" s="38"/>
      <c r="I10" s="38"/>
      <c r="J10" s="38"/>
      <c r="K10" s="38"/>
      <c r="L10" s="38"/>
      <c r="M10" s="38"/>
    </row>
    <row r="11" spans="1:13" x14ac:dyDescent="0.35">
      <c r="A11" s="47" t="s">
        <v>30</v>
      </c>
      <c r="B11" s="39"/>
      <c r="C11" s="41"/>
      <c r="D11" s="42"/>
      <c r="E11" s="43"/>
      <c r="F11" s="39"/>
      <c r="G11" s="44"/>
      <c r="H11" s="44"/>
      <c r="I11" s="44"/>
      <c r="J11" s="44"/>
      <c r="K11" s="44"/>
      <c r="L11" s="44"/>
      <c r="M11" s="44"/>
    </row>
    <row r="12" spans="1:13" x14ac:dyDescent="0.35">
      <c r="A12" s="35" t="s">
        <v>55</v>
      </c>
      <c r="B12" s="35" t="s">
        <v>26</v>
      </c>
      <c r="C12" s="36"/>
      <c r="D12" s="35"/>
      <c r="E12" s="36"/>
      <c r="F12" s="37"/>
      <c r="G12" s="38"/>
      <c r="H12" s="38"/>
      <c r="I12" s="38"/>
      <c r="J12" s="38"/>
      <c r="K12" s="38"/>
      <c r="L12" s="38"/>
      <c r="M12" s="38"/>
    </row>
    <row r="13" spans="1:13" x14ac:dyDescent="0.35">
      <c r="A13" s="47" t="s">
        <v>35</v>
      </c>
      <c r="B13" s="39"/>
      <c r="C13" s="41"/>
      <c r="D13" s="42"/>
      <c r="E13" s="43"/>
      <c r="F13" s="39"/>
      <c r="G13" s="44"/>
      <c r="H13" s="44"/>
      <c r="I13" s="44"/>
      <c r="J13" s="44"/>
      <c r="K13" s="44"/>
      <c r="L13" s="44"/>
      <c r="M13" s="44"/>
    </row>
    <row r="14" spans="1:13" x14ac:dyDescent="0.35">
      <c r="A14" s="35" t="s">
        <v>58</v>
      </c>
      <c r="B14" s="35" t="s">
        <v>26</v>
      </c>
      <c r="C14" s="36"/>
      <c r="D14" s="35"/>
      <c r="E14" s="36"/>
      <c r="F14" s="37"/>
      <c r="G14" s="38"/>
      <c r="H14" s="38"/>
      <c r="I14" s="38"/>
      <c r="J14" s="38"/>
      <c r="K14" s="38"/>
      <c r="L14" s="38"/>
      <c r="M14" s="38"/>
    </row>
    <row r="15" spans="1:13" x14ac:dyDescent="0.35">
      <c r="A15" s="47" t="s">
        <v>28</v>
      </c>
      <c r="B15" s="39"/>
      <c r="C15" s="41"/>
      <c r="D15" s="42"/>
      <c r="E15" s="43"/>
      <c r="F15" s="39"/>
      <c r="G15" s="44"/>
      <c r="H15" s="44"/>
      <c r="I15" s="44"/>
      <c r="J15" s="44"/>
      <c r="K15" s="44"/>
      <c r="L15" s="44"/>
      <c r="M15" s="44"/>
    </row>
    <row r="16" spans="1:13" x14ac:dyDescent="0.35">
      <c r="A16" s="35" t="s">
        <v>54</v>
      </c>
      <c r="B16" s="35" t="s">
        <v>26</v>
      </c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38"/>
    </row>
    <row r="17" spans="1:13" x14ac:dyDescent="0.35">
      <c r="A17" s="47" t="s">
        <v>46</v>
      </c>
      <c r="B17" s="39"/>
      <c r="C17" s="41"/>
      <c r="D17" s="42"/>
      <c r="E17" s="43"/>
      <c r="F17" s="39"/>
      <c r="G17" s="44"/>
      <c r="H17" s="44"/>
      <c r="I17" s="44"/>
      <c r="J17" s="44"/>
      <c r="K17" s="44"/>
      <c r="L17" s="44"/>
      <c r="M17" s="44"/>
    </row>
    <row r="18" spans="1:13" x14ac:dyDescent="0.35">
      <c r="A18" s="35" t="s">
        <v>62</v>
      </c>
      <c r="B18" s="35" t="s">
        <v>43</v>
      </c>
      <c r="C18" s="36">
        <v>45316</v>
      </c>
      <c r="D18" s="35" t="s">
        <v>74</v>
      </c>
      <c r="E18" s="36">
        <v>45358</v>
      </c>
      <c r="F18" s="35" t="s">
        <v>27</v>
      </c>
      <c r="G18" s="38"/>
      <c r="H18" s="38"/>
      <c r="I18" s="38"/>
      <c r="J18" s="38"/>
      <c r="K18" s="38"/>
      <c r="L18" s="38"/>
      <c r="M18" s="38"/>
    </row>
    <row r="19" spans="1:13" x14ac:dyDescent="0.35">
      <c r="A19" s="35" t="s">
        <v>62</v>
      </c>
      <c r="B19" s="35" t="s">
        <v>43</v>
      </c>
      <c r="C19" s="36">
        <v>45298</v>
      </c>
      <c r="D19" s="35" t="s">
        <v>71</v>
      </c>
      <c r="E19" s="36">
        <v>45267</v>
      </c>
      <c r="F19" s="35" t="s">
        <v>70</v>
      </c>
      <c r="G19" s="38"/>
      <c r="H19" s="38"/>
      <c r="I19" s="38"/>
      <c r="J19" s="38"/>
      <c r="K19" s="38"/>
      <c r="L19" s="38"/>
      <c r="M19" s="38"/>
    </row>
    <row r="20" spans="1:13" x14ac:dyDescent="0.35">
      <c r="A20" s="35" t="s">
        <v>62</v>
      </c>
      <c r="B20" s="35" t="s">
        <v>43</v>
      </c>
      <c r="C20" s="36">
        <v>45379</v>
      </c>
      <c r="D20" s="35" t="s">
        <v>74</v>
      </c>
      <c r="E20" s="35">
        <v>45407</v>
      </c>
      <c r="F20" s="35" t="s">
        <v>27</v>
      </c>
      <c r="G20" s="38"/>
      <c r="H20" s="38"/>
      <c r="I20" s="38"/>
      <c r="J20" s="38"/>
      <c r="K20" s="38"/>
      <c r="L20" s="38"/>
      <c r="M20" s="38"/>
    </row>
    <row r="21" spans="1:13" x14ac:dyDescent="0.35">
      <c r="A21" s="47" t="s">
        <v>62</v>
      </c>
      <c r="B21" s="39"/>
      <c r="C21" s="41"/>
      <c r="D21" s="42"/>
      <c r="E21" s="43"/>
      <c r="F21" s="39"/>
      <c r="G21" s="44"/>
      <c r="H21" s="44"/>
      <c r="I21" s="44"/>
      <c r="J21" s="44"/>
      <c r="K21" s="44"/>
      <c r="L21" s="44"/>
      <c r="M21" s="44"/>
    </row>
    <row r="22" spans="1:13" x14ac:dyDescent="0.35">
      <c r="A22" s="35" t="s">
        <v>60</v>
      </c>
      <c r="B22" s="35" t="s">
        <v>18</v>
      </c>
      <c r="C22" s="36">
        <v>45301</v>
      </c>
      <c r="D22" s="35" t="s">
        <v>74</v>
      </c>
      <c r="E22" s="36">
        <v>45315</v>
      </c>
      <c r="F22" s="35" t="s">
        <v>27</v>
      </c>
      <c r="G22" s="38"/>
      <c r="H22" s="38"/>
      <c r="I22" s="38"/>
      <c r="J22" s="38"/>
      <c r="K22" s="38"/>
      <c r="L22" s="38"/>
      <c r="M22" s="38"/>
    </row>
    <row r="23" spans="1:13" x14ac:dyDescent="0.35">
      <c r="A23" s="35" t="s">
        <v>60</v>
      </c>
      <c r="B23" s="35" t="s">
        <v>18</v>
      </c>
      <c r="C23" s="36">
        <v>45295</v>
      </c>
      <c r="D23" s="35" t="s">
        <v>74</v>
      </c>
      <c r="E23" s="36">
        <v>45308</v>
      </c>
      <c r="F23" s="35" t="s">
        <v>27</v>
      </c>
      <c r="G23" s="38"/>
      <c r="H23" s="38"/>
      <c r="I23" s="38"/>
      <c r="J23" s="38"/>
      <c r="K23" s="38"/>
      <c r="L23" s="38"/>
      <c r="M23" s="38"/>
    </row>
    <row r="24" spans="1:13" x14ac:dyDescent="0.35">
      <c r="A24" s="35" t="s">
        <v>60</v>
      </c>
      <c r="B24" s="35" t="s">
        <v>18</v>
      </c>
      <c r="C24" s="36">
        <v>45300</v>
      </c>
      <c r="D24" s="35" t="s">
        <v>74</v>
      </c>
      <c r="E24" s="36">
        <v>45308</v>
      </c>
      <c r="F24" s="35" t="s">
        <v>27</v>
      </c>
      <c r="G24" s="38"/>
      <c r="H24" s="38"/>
      <c r="I24" s="38"/>
      <c r="J24" s="38"/>
      <c r="K24" s="38"/>
      <c r="L24" s="38"/>
      <c r="M24" s="38"/>
    </row>
    <row r="25" spans="1:13" x14ac:dyDescent="0.35">
      <c r="A25" s="35" t="s">
        <v>60</v>
      </c>
      <c r="B25" s="35" t="s">
        <v>18</v>
      </c>
      <c r="C25" s="36">
        <v>45316</v>
      </c>
      <c r="D25" s="35" t="s">
        <v>74</v>
      </c>
      <c r="E25" s="36">
        <v>45315</v>
      </c>
      <c r="F25" s="35" t="s">
        <v>27</v>
      </c>
      <c r="G25" s="38"/>
      <c r="H25" s="38"/>
      <c r="I25" s="38"/>
      <c r="J25" s="38"/>
      <c r="K25" s="38"/>
      <c r="L25" s="38"/>
      <c r="M25" s="38"/>
    </row>
    <row r="26" spans="1:13" x14ac:dyDescent="0.35">
      <c r="A26" s="35" t="s">
        <v>60</v>
      </c>
      <c r="B26" s="35" t="s">
        <v>18</v>
      </c>
      <c r="C26" s="36">
        <v>45309</v>
      </c>
      <c r="D26" s="35" t="s">
        <v>74</v>
      </c>
      <c r="E26" s="36">
        <v>45308</v>
      </c>
      <c r="F26" s="35" t="s">
        <v>27</v>
      </c>
      <c r="G26" s="38"/>
      <c r="H26" s="38"/>
      <c r="I26" s="38"/>
      <c r="J26" s="38"/>
      <c r="K26" s="38"/>
      <c r="L26" s="38"/>
      <c r="M26" s="38"/>
    </row>
    <row r="27" spans="1:13" x14ac:dyDescent="0.35">
      <c r="A27" s="35" t="s">
        <v>60</v>
      </c>
      <c r="B27" s="35" t="s">
        <v>18</v>
      </c>
      <c r="C27" s="36">
        <v>45345</v>
      </c>
      <c r="D27" s="35" t="s">
        <v>74</v>
      </c>
      <c r="E27" s="36">
        <v>45357</v>
      </c>
      <c r="F27" s="35" t="s">
        <v>27</v>
      </c>
      <c r="G27" s="38"/>
      <c r="H27" s="38"/>
      <c r="I27" s="38"/>
      <c r="J27" s="38"/>
      <c r="K27" s="38"/>
      <c r="L27" s="38"/>
      <c r="M27" s="38"/>
    </row>
    <row r="28" spans="1:13" x14ac:dyDescent="0.35">
      <c r="A28" s="35" t="s">
        <v>60</v>
      </c>
      <c r="B28" s="35" t="s">
        <v>18</v>
      </c>
      <c r="C28" s="36">
        <v>45369</v>
      </c>
      <c r="D28" s="35" t="s">
        <v>74</v>
      </c>
      <c r="E28" s="35">
        <v>45376</v>
      </c>
      <c r="F28" s="35" t="s">
        <v>27</v>
      </c>
      <c r="G28" s="38"/>
      <c r="H28" s="38"/>
      <c r="I28" s="38"/>
      <c r="J28" s="38"/>
      <c r="K28" s="38"/>
      <c r="L28" s="38"/>
      <c r="M28" s="38"/>
    </row>
    <row r="29" spans="1:13" x14ac:dyDescent="0.35">
      <c r="A29" s="35" t="s">
        <v>60</v>
      </c>
      <c r="B29" s="35" t="s">
        <v>18</v>
      </c>
      <c r="C29" s="36">
        <v>45377</v>
      </c>
      <c r="D29" s="35" t="s">
        <v>74</v>
      </c>
      <c r="E29" s="35">
        <v>45398</v>
      </c>
      <c r="F29" s="35" t="s">
        <v>27</v>
      </c>
      <c r="G29" s="38"/>
      <c r="H29" s="38"/>
      <c r="I29" s="38"/>
      <c r="J29" s="38"/>
      <c r="K29" s="38"/>
      <c r="L29" s="38"/>
      <c r="M29" s="38"/>
    </row>
    <row r="30" spans="1:13" x14ac:dyDescent="0.35">
      <c r="A30" s="35" t="s">
        <v>60</v>
      </c>
      <c r="B30" s="35" t="s">
        <v>18</v>
      </c>
      <c r="C30" s="36">
        <v>45377</v>
      </c>
      <c r="D30" s="35" t="s">
        <v>74</v>
      </c>
      <c r="E30" s="35">
        <v>45405</v>
      </c>
      <c r="F30" s="35" t="s">
        <v>27</v>
      </c>
      <c r="G30" s="38"/>
      <c r="H30" s="38"/>
      <c r="I30" s="38"/>
      <c r="J30" s="38"/>
      <c r="K30" s="38"/>
      <c r="L30" s="38"/>
      <c r="M30" s="38"/>
    </row>
    <row r="31" spans="1:13" x14ac:dyDescent="0.35">
      <c r="A31" s="35" t="s">
        <v>60</v>
      </c>
      <c r="B31" s="35" t="s">
        <v>18</v>
      </c>
      <c r="C31" s="36">
        <v>45378</v>
      </c>
      <c r="D31" s="35" t="s">
        <v>74</v>
      </c>
      <c r="E31" s="35">
        <v>45407</v>
      </c>
      <c r="F31" s="35" t="s">
        <v>27</v>
      </c>
      <c r="G31" s="38"/>
      <c r="H31" s="38"/>
      <c r="I31" s="38"/>
      <c r="J31" s="38"/>
      <c r="K31" s="38"/>
      <c r="L31" s="38"/>
      <c r="M31" s="38"/>
    </row>
    <row r="32" spans="1:13" x14ac:dyDescent="0.35">
      <c r="A32" s="35" t="s">
        <v>60</v>
      </c>
      <c r="B32" s="35" t="s">
        <v>18</v>
      </c>
      <c r="C32" s="35">
        <v>45322</v>
      </c>
      <c r="D32" s="35" t="s">
        <v>74</v>
      </c>
      <c r="E32" s="36">
        <v>45246</v>
      </c>
      <c r="F32" s="35"/>
      <c r="G32" s="35"/>
      <c r="H32" s="38"/>
      <c r="I32" s="38"/>
      <c r="J32" s="38"/>
      <c r="K32" s="38"/>
      <c r="L32" s="38"/>
      <c r="M32" s="38"/>
    </row>
    <row r="33" spans="1:13" x14ac:dyDescent="0.35">
      <c r="A33" s="35" t="s">
        <v>60</v>
      </c>
      <c r="B33" s="35" t="s">
        <v>18</v>
      </c>
      <c r="C33" s="35">
        <v>45324</v>
      </c>
      <c r="D33" s="35" t="s">
        <v>75</v>
      </c>
      <c r="E33" s="36">
        <v>45657</v>
      </c>
      <c r="F33" s="35"/>
      <c r="G33" s="35"/>
      <c r="H33" s="38"/>
      <c r="I33" s="38"/>
      <c r="J33" s="38"/>
      <c r="K33" s="38"/>
      <c r="L33" s="38"/>
      <c r="M33" s="38"/>
    </row>
    <row r="34" spans="1:13" x14ac:dyDescent="0.35">
      <c r="A34" s="35" t="s">
        <v>60</v>
      </c>
      <c r="B34" s="35" t="s">
        <v>18</v>
      </c>
      <c r="C34" s="35">
        <v>45322</v>
      </c>
      <c r="D34" s="35" t="s">
        <v>75</v>
      </c>
      <c r="E34" s="36">
        <v>45217</v>
      </c>
      <c r="F34" s="35"/>
      <c r="G34" s="35"/>
      <c r="H34" s="38"/>
      <c r="I34" s="38"/>
      <c r="J34" s="38"/>
      <c r="K34" s="38"/>
      <c r="L34" s="38"/>
      <c r="M34" s="38"/>
    </row>
    <row r="35" spans="1:13" x14ac:dyDescent="0.35">
      <c r="A35" s="35" t="s">
        <v>60</v>
      </c>
      <c r="B35" s="35" t="s">
        <v>18</v>
      </c>
      <c r="C35" s="35">
        <v>45348</v>
      </c>
      <c r="D35" s="35" t="s">
        <v>75</v>
      </c>
      <c r="E35" s="36">
        <v>45322</v>
      </c>
      <c r="F35" s="35"/>
      <c r="G35" s="35"/>
      <c r="H35" s="38"/>
      <c r="I35" s="38"/>
      <c r="J35" s="38"/>
      <c r="K35" s="38"/>
      <c r="L35" s="38"/>
      <c r="M35" s="38"/>
    </row>
    <row r="36" spans="1:13" x14ac:dyDescent="0.35">
      <c r="A36" s="47" t="s">
        <v>60</v>
      </c>
      <c r="B36" s="39"/>
      <c r="C36" s="41"/>
      <c r="D36" s="42"/>
      <c r="E36" s="43"/>
      <c r="F36" s="39"/>
      <c r="G36" s="44"/>
      <c r="H36" s="44"/>
      <c r="I36" s="44"/>
      <c r="J36" s="44"/>
      <c r="K36" s="44"/>
      <c r="L36" s="44"/>
      <c r="M36" s="44"/>
    </row>
    <row r="37" spans="1:13" x14ac:dyDescent="0.35">
      <c r="A37" s="35" t="s">
        <v>61</v>
      </c>
      <c r="B37" s="35" t="s">
        <v>25</v>
      </c>
      <c r="C37" s="36">
        <v>45362</v>
      </c>
      <c r="D37" s="35" t="s">
        <v>72</v>
      </c>
      <c r="E37" s="36">
        <v>45357</v>
      </c>
      <c r="F37" s="37" t="s">
        <v>27</v>
      </c>
      <c r="G37" s="36"/>
      <c r="H37" s="38"/>
      <c r="I37" s="38"/>
      <c r="J37" s="38"/>
      <c r="K37" s="38"/>
      <c r="L37" s="38"/>
      <c r="M37" s="38"/>
    </row>
    <row r="38" spans="1:13" x14ac:dyDescent="0.35">
      <c r="A38" s="35" t="s">
        <v>61</v>
      </c>
      <c r="B38" s="35" t="s">
        <v>25</v>
      </c>
      <c r="C38" s="35">
        <v>45308</v>
      </c>
      <c r="D38" s="35" t="s">
        <v>74</v>
      </c>
      <c r="E38" s="36">
        <v>45295</v>
      </c>
      <c r="F38" s="37" t="s">
        <v>27</v>
      </c>
      <c r="G38" s="36"/>
      <c r="H38" s="38"/>
      <c r="I38" s="38"/>
      <c r="J38" s="38"/>
      <c r="K38" s="38"/>
      <c r="L38" s="38"/>
      <c r="M38" s="38"/>
    </row>
    <row r="39" spans="1:13" x14ac:dyDescent="0.35">
      <c r="A39" s="35" t="s">
        <v>61</v>
      </c>
      <c r="B39" s="35" t="s">
        <v>25</v>
      </c>
      <c r="C39" s="35">
        <v>44847</v>
      </c>
      <c r="D39" s="35" t="s">
        <v>74</v>
      </c>
      <c r="E39" s="36">
        <v>45309</v>
      </c>
      <c r="F39" s="37" t="s">
        <v>27</v>
      </c>
      <c r="G39" s="36"/>
      <c r="H39" s="38"/>
      <c r="I39" s="38"/>
      <c r="J39" s="38"/>
      <c r="K39" s="38"/>
      <c r="L39" s="38"/>
      <c r="M39" s="38"/>
    </row>
    <row r="40" spans="1:13" x14ac:dyDescent="0.35">
      <c r="A40" s="35" t="s">
        <v>61</v>
      </c>
      <c r="B40" s="35" t="s">
        <v>25</v>
      </c>
      <c r="C40" s="35">
        <v>45314</v>
      </c>
      <c r="D40" s="35" t="s">
        <v>74</v>
      </c>
      <c r="E40" s="36">
        <v>45301</v>
      </c>
      <c r="F40" s="37" t="s">
        <v>27</v>
      </c>
      <c r="G40" s="36"/>
      <c r="H40" s="38"/>
      <c r="I40" s="38"/>
      <c r="J40" s="38"/>
      <c r="K40" s="38"/>
      <c r="L40" s="38"/>
      <c r="M40" s="38"/>
    </row>
    <row r="41" spans="1:13" x14ac:dyDescent="0.35">
      <c r="A41" s="35" t="s">
        <v>61</v>
      </c>
      <c r="B41" s="35" t="s">
        <v>25</v>
      </c>
      <c r="C41" s="35">
        <v>45266</v>
      </c>
      <c r="D41" s="35" t="s">
        <v>76</v>
      </c>
      <c r="E41" s="36">
        <v>45296</v>
      </c>
      <c r="F41" s="37" t="s">
        <v>70</v>
      </c>
      <c r="G41" s="36"/>
      <c r="H41" s="38"/>
      <c r="I41" s="38"/>
      <c r="J41" s="38"/>
      <c r="K41" s="38"/>
      <c r="L41" s="38"/>
      <c r="M41" s="38"/>
    </row>
    <row r="42" spans="1:13" x14ac:dyDescent="0.35">
      <c r="A42" s="35" t="s">
        <v>61</v>
      </c>
      <c r="B42" s="35" t="s">
        <v>25</v>
      </c>
      <c r="C42" s="35">
        <v>45350</v>
      </c>
      <c r="D42" s="35" t="s">
        <v>74</v>
      </c>
      <c r="E42" s="36">
        <v>45342</v>
      </c>
      <c r="F42" s="37" t="s">
        <v>27</v>
      </c>
      <c r="G42" s="36"/>
      <c r="H42" s="38"/>
      <c r="I42" s="38"/>
      <c r="J42" s="38"/>
      <c r="K42" s="38"/>
      <c r="L42" s="38"/>
      <c r="M42" s="38"/>
    </row>
    <row r="43" spans="1:13" x14ac:dyDescent="0.35">
      <c r="A43" s="35" t="s">
        <v>61</v>
      </c>
      <c r="B43" s="35" t="s">
        <v>25</v>
      </c>
      <c r="C43" s="35">
        <v>45357</v>
      </c>
      <c r="D43" s="35" t="s">
        <v>74</v>
      </c>
      <c r="E43" s="36">
        <v>45342</v>
      </c>
      <c r="F43" s="37" t="s">
        <v>27</v>
      </c>
      <c r="G43" s="36"/>
      <c r="H43" s="38"/>
      <c r="I43" s="38"/>
      <c r="J43" s="38"/>
      <c r="K43" s="38"/>
      <c r="L43" s="38"/>
      <c r="M43" s="38"/>
    </row>
    <row r="44" spans="1:13" x14ac:dyDescent="0.35">
      <c r="A44" s="35" t="s">
        <v>61</v>
      </c>
      <c r="B44" s="35" t="s">
        <v>25</v>
      </c>
      <c r="C44" s="35">
        <v>45314</v>
      </c>
      <c r="D44" s="35" t="s">
        <v>74</v>
      </c>
      <c r="E44" s="36">
        <v>45347</v>
      </c>
      <c r="F44" s="37" t="s">
        <v>27</v>
      </c>
      <c r="G44" s="36"/>
      <c r="H44" s="38"/>
      <c r="I44" s="38"/>
      <c r="J44" s="38"/>
      <c r="K44" s="38"/>
      <c r="L44" s="38"/>
      <c r="M44" s="38"/>
    </row>
    <row r="45" spans="1:13" x14ac:dyDescent="0.35">
      <c r="A45" s="35" t="s">
        <v>61</v>
      </c>
      <c r="B45" s="35" t="s">
        <v>25</v>
      </c>
      <c r="C45" s="36">
        <v>45363</v>
      </c>
      <c r="D45" s="35" t="s">
        <v>74</v>
      </c>
      <c r="E45" s="35">
        <v>45365</v>
      </c>
      <c r="F45" s="37" t="s">
        <v>27</v>
      </c>
      <c r="G45" s="38"/>
      <c r="H45" s="38"/>
      <c r="I45" s="38"/>
      <c r="J45" s="38"/>
      <c r="K45" s="38"/>
      <c r="L45" s="38"/>
      <c r="M45" s="38"/>
    </row>
    <row r="46" spans="1:13" x14ac:dyDescent="0.35">
      <c r="A46" s="35" t="s">
        <v>61</v>
      </c>
      <c r="B46" s="35" t="s">
        <v>25</v>
      </c>
      <c r="C46" s="36">
        <v>45377</v>
      </c>
      <c r="D46" s="35" t="s">
        <v>74</v>
      </c>
      <c r="E46" s="35">
        <v>45398</v>
      </c>
      <c r="F46" s="37" t="s">
        <v>27</v>
      </c>
      <c r="G46" s="38"/>
      <c r="H46" s="38"/>
      <c r="I46" s="38"/>
      <c r="J46" s="38"/>
      <c r="K46" s="38"/>
      <c r="L46" s="38"/>
      <c r="M46" s="38"/>
    </row>
    <row r="47" spans="1:13" x14ac:dyDescent="0.35">
      <c r="A47" s="35" t="s">
        <v>61</v>
      </c>
      <c r="B47" s="35" t="s">
        <v>25</v>
      </c>
      <c r="C47" s="36">
        <v>45377</v>
      </c>
      <c r="D47" s="35" t="s">
        <v>74</v>
      </c>
      <c r="E47" s="36">
        <v>45400</v>
      </c>
      <c r="F47" s="37" t="s">
        <v>27</v>
      </c>
      <c r="G47" s="38"/>
      <c r="H47" s="38"/>
      <c r="I47" s="38"/>
      <c r="J47" s="38"/>
      <c r="K47" s="38"/>
      <c r="L47" s="38"/>
      <c r="M47" s="38"/>
    </row>
    <row r="48" spans="1:13" x14ac:dyDescent="0.35">
      <c r="A48" s="47" t="s">
        <v>61</v>
      </c>
      <c r="B48" s="39"/>
      <c r="C48" s="41"/>
      <c r="D48" s="42"/>
      <c r="E48" s="43"/>
      <c r="F48" s="39"/>
      <c r="G48" s="44"/>
      <c r="H48" s="44"/>
      <c r="I48" s="44"/>
      <c r="J48" s="44"/>
      <c r="K48" s="44"/>
      <c r="L48" s="44"/>
      <c r="M48" s="44"/>
    </row>
    <row r="49" spans="1:17" x14ac:dyDescent="0.35">
      <c r="A49" s="35" t="s">
        <v>36</v>
      </c>
      <c r="B49" s="35" t="s">
        <v>50</v>
      </c>
      <c r="C49" s="36">
        <v>45307</v>
      </c>
      <c r="D49" s="35" t="s">
        <v>74</v>
      </c>
      <c r="E49" s="35">
        <v>45308</v>
      </c>
      <c r="F49" s="37" t="s">
        <v>27</v>
      </c>
      <c r="G49" s="37"/>
      <c r="H49" s="38"/>
      <c r="I49" s="38"/>
      <c r="J49" s="38"/>
      <c r="K49" s="38"/>
      <c r="L49" s="38"/>
      <c r="M49" s="38"/>
    </row>
    <row r="50" spans="1:17" x14ac:dyDescent="0.35">
      <c r="A50" s="35" t="s">
        <v>36</v>
      </c>
      <c r="B50" s="35" t="s">
        <v>50</v>
      </c>
      <c r="C50" s="36">
        <v>45357</v>
      </c>
      <c r="D50" s="35" t="s">
        <v>74</v>
      </c>
      <c r="E50" s="36">
        <v>45358</v>
      </c>
      <c r="F50" s="37" t="s">
        <v>27</v>
      </c>
      <c r="G50" s="37"/>
      <c r="H50" s="38"/>
      <c r="I50" s="38"/>
      <c r="J50" s="38"/>
      <c r="K50" s="38"/>
      <c r="L50" s="38"/>
      <c r="M50" s="38"/>
    </row>
    <row r="51" spans="1:17" x14ac:dyDescent="0.35">
      <c r="A51" s="35" t="s">
        <v>36</v>
      </c>
      <c r="B51" s="35" t="s">
        <v>50</v>
      </c>
      <c r="C51" s="36">
        <v>45369</v>
      </c>
      <c r="D51" s="35" t="s">
        <v>74</v>
      </c>
      <c r="E51" s="36">
        <v>45371</v>
      </c>
      <c r="F51" s="37" t="s">
        <v>27</v>
      </c>
      <c r="G51" s="37"/>
      <c r="H51" s="38"/>
      <c r="I51" s="38"/>
      <c r="J51" s="38"/>
      <c r="K51" s="38"/>
      <c r="L51" s="38"/>
      <c r="M51" s="38"/>
    </row>
    <row r="52" spans="1:17" x14ac:dyDescent="0.35">
      <c r="A52" s="47" t="s">
        <v>22</v>
      </c>
      <c r="B52" s="39"/>
      <c r="C52" s="41"/>
      <c r="D52" s="42"/>
      <c r="E52" s="43"/>
      <c r="F52" s="39"/>
      <c r="G52" s="44"/>
      <c r="H52" s="44"/>
      <c r="I52" s="44"/>
      <c r="J52" s="44"/>
      <c r="K52" s="44"/>
      <c r="L52" s="44"/>
      <c r="M52" s="44"/>
    </row>
    <row r="53" spans="1:17" x14ac:dyDescent="0.35">
      <c r="A53" s="35"/>
      <c r="B53" s="35"/>
      <c r="C53" s="36"/>
      <c r="D53" s="35"/>
      <c r="E53" s="36"/>
      <c r="F53" s="37"/>
      <c r="G53" s="38"/>
      <c r="H53" s="38"/>
      <c r="I53" s="38"/>
      <c r="J53" s="38"/>
      <c r="K53" s="38"/>
      <c r="L53" s="38"/>
      <c r="M53" s="38"/>
    </row>
    <row r="54" spans="1:17" x14ac:dyDescent="0.35">
      <c r="A54" s="35"/>
      <c r="B54" s="35"/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/>
    </row>
    <row r="55" spans="1:17" x14ac:dyDescent="0.35">
      <c r="A55" s="40"/>
      <c r="B55" s="39"/>
      <c r="C55" s="41"/>
      <c r="D55" s="42"/>
      <c r="E55" s="43"/>
      <c r="F55" s="39"/>
      <c r="G55" s="44"/>
      <c r="H55" s="44"/>
      <c r="I55" s="44"/>
      <c r="J55" s="44"/>
      <c r="K55" s="44"/>
      <c r="L55" s="44"/>
      <c r="M55" s="44"/>
    </row>
    <row r="56" spans="1:17" ht="13.9" thickBot="1" x14ac:dyDescent="0.4">
      <c r="A56" s="3"/>
      <c r="B56" s="3"/>
      <c r="C56" s="4"/>
      <c r="D56" s="3"/>
      <c r="E56" s="3"/>
      <c r="F56" s="5"/>
      <c r="G56" s="6"/>
      <c r="H56" s="6"/>
      <c r="I56" s="6"/>
      <c r="J56" s="6"/>
      <c r="K56" s="6"/>
      <c r="L56" s="6"/>
      <c r="M56" s="6"/>
    </row>
    <row r="57" spans="1:17" ht="13.9" thickTop="1" x14ac:dyDescent="0.35">
      <c r="A57" s="7"/>
      <c r="B57" s="7"/>
      <c r="C57" s="8"/>
      <c r="D57" s="7"/>
      <c r="E57" s="7"/>
      <c r="F57" s="7"/>
      <c r="G57" s="9"/>
      <c r="H57" s="9"/>
      <c r="I57" s="9"/>
      <c r="J57" s="9"/>
      <c r="K57" s="9"/>
      <c r="L57" s="9"/>
      <c r="M57" s="9"/>
      <c r="Q57" s="11"/>
    </row>
    <row r="58" spans="1:17" x14ac:dyDescent="0.35">
      <c r="E58" s="12"/>
      <c r="F58" s="12"/>
      <c r="N58" s="10"/>
    </row>
    <row r="59" spans="1:17" ht="13.9" thickBot="1" x14ac:dyDescent="0.4">
      <c r="A59" s="7"/>
      <c r="B59" s="7"/>
      <c r="C59" s="8"/>
      <c r="D59" s="7"/>
      <c r="E59" s="7"/>
      <c r="F59" s="7"/>
      <c r="G59" s="9"/>
      <c r="H59" s="9"/>
      <c r="I59" s="9"/>
      <c r="J59" s="9"/>
      <c r="K59" s="9"/>
      <c r="L59" s="9"/>
      <c r="M59" s="9"/>
    </row>
    <row r="60" spans="1:17" ht="13.9" thickBot="1" x14ac:dyDescent="0.4">
      <c r="A60" s="7"/>
      <c r="B60" s="7"/>
      <c r="C60" s="7"/>
      <c r="D60" s="7"/>
      <c r="E60" s="7"/>
      <c r="F60" s="13" t="s">
        <v>11</v>
      </c>
      <c r="G60" s="14"/>
      <c r="H60" s="14"/>
      <c r="I60" s="14"/>
      <c r="J60" s="14"/>
      <c r="K60" s="14"/>
      <c r="L60" s="14"/>
      <c r="M60" s="15"/>
    </row>
    <row r="61" spans="1:17" x14ac:dyDescent="0.35">
      <c r="A61" s="7"/>
      <c r="B61" s="7"/>
      <c r="C61" s="7"/>
      <c r="D61" s="7"/>
      <c r="E61" s="7"/>
      <c r="F61" s="16"/>
      <c r="G61" s="17"/>
      <c r="H61" s="18"/>
      <c r="I61" s="18"/>
      <c r="J61" s="18"/>
      <c r="K61" s="18"/>
      <c r="L61" s="18"/>
      <c r="M61" s="19"/>
    </row>
    <row r="62" spans="1:17" x14ac:dyDescent="0.35">
      <c r="A62" s="7"/>
      <c r="B62" s="7"/>
      <c r="C62" s="7"/>
      <c r="D62" s="7"/>
      <c r="E62" s="7"/>
      <c r="F62" s="20" t="s">
        <v>13</v>
      </c>
      <c r="G62" s="21"/>
      <c r="H62" s="21"/>
      <c r="I62" s="21"/>
      <c r="J62" s="21"/>
      <c r="K62" s="21"/>
      <c r="L62" s="21"/>
      <c r="M62" s="21"/>
    </row>
    <row r="63" spans="1:17" x14ac:dyDescent="0.35">
      <c r="A63" s="7"/>
      <c r="B63" s="7"/>
      <c r="C63" s="7"/>
      <c r="D63" s="7"/>
      <c r="E63" s="7"/>
      <c r="F63" s="20" t="s">
        <v>14</v>
      </c>
      <c r="G63" s="21"/>
      <c r="H63" s="21"/>
      <c r="I63" s="21"/>
      <c r="J63" s="21"/>
      <c r="K63" s="21"/>
      <c r="L63" s="21"/>
      <c r="M63" s="21"/>
    </row>
    <row r="64" spans="1:17" x14ac:dyDescent="0.35">
      <c r="A64" s="7"/>
      <c r="B64" s="7"/>
      <c r="C64" s="7"/>
      <c r="D64" s="7"/>
      <c r="E64" s="7"/>
      <c r="F64" s="22" t="s">
        <v>15</v>
      </c>
      <c r="G64" s="23"/>
      <c r="H64" s="23"/>
      <c r="I64" s="23"/>
      <c r="J64" s="23"/>
      <c r="K64" s="23"/>
      <c r="L64" s="23"/>
      <c r="M64" s="24"/>
      <c r="N64" s="25"/>
    </row>
    <row r="65" spans="1:13" ht="13.9" thickBot="1" x14ac:dyDescent="0.4">
      <c r="A65" s="7"/>
      <c r="B65" s="7"/>
      <c r="C65" s="7"/>
      <c r="D65" s="7"/>
      <c r="E65" s="7"/>
      <c r="F65" s="26" t="s">
        <v>16</v>
      </c>
      <c r="G65" s="27"/>
      <c r="H65" s="27"/>
      <c r="I65" s="27"/>
      <c r="J65" s="27"/>
      <c r="K65" s="27"/>
      <c r="L65" s="27"/>
      <c r="M65" s="28"/>
    </row>
    <row r="66" spans="1:13" x14ac:dyDescent="0.35">
      <c r="A66" s="7"/>
      <c r="B66" s="7"/>
      <c r="C66" s="7"/>
      <c r="D66" s="7"/>
      <c r="E66" s="7"/>
      <c r="F66" s="7"/>
      <c r="G66" s="9"/>
      <c r="H66" s="9"/>
      <c r="I66" s="9"/>
      <c r="J66" s="9"/>
      <c r="K66" s="9"/>
      <c r="L66" s="9"/>
      <c r="M66" s="9"/>
    </row>
    <row r="68" spans="1:13" x14ac:dyDescent="0.35">
      <c r="M68" s="10"/>
    </row>
  </sheetData>
  <autoFilter ref="A2:M56" xr:uid="{00000000-0001-0000-0300-000000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DE99-FE98-4CA2-B342-92DFC81DD920}">
  <dimension ref="A1:M30"/>
  <sheetViews>
    <sheetView tabSelected="1" zoomScaleNormal="100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A24" sqref="A24"/>
    </sheetView>
  </sheetViews>
  <sheetFormatPr defaultColWidth="9.1328125" defaultRowHeight="13.5" x14ac:dyDescent="0.35"/>
  <cols>
    <col min="1" max="1" width="19.59765625" style="51" customWidth="1"/>
    <col min="2" max="2" width="44.86328125" style="51" customWidth="1"/>
    <col min="3" max="9" width="14.73046875" style="51" customWidth="1"/>
    <col min="10" max="10" width="9.59765625" style="51" bestFit="1" customWidth="1"/>
    <col min="11" max="11" width="9.1328125" style="51"/>
    <col min="12" max="12" width="9.59765625" style="51" bestFit="1" customWidth="1"/>
    <col min="13" max="13" width="9.1328125" style="51"/>
    <col min="14" max="14" width="17" style="51" customWidth="1"/>
    <col min="15" max="16384" width="9.1328125" style="51"/>
  </cols>
  <sheetData>
    <row r="1" spans="1:13" ht="22.9" x14ac:dyDescent="0.65">
      <c r="A1" s="49" t="s">
        <v>88</v>
      </c>
      <c r="B1" s="49"/>
      <c r="C1" s="49"/>
      <c r="D1" s="49"/>
      <c r="E1" s="49"/>
      <c r="F1" s="49"/>
      <c r="G1" s="49"/>
      <c r="H1" s="50"/>
      <c r="I1" s="50"/>
    </row>
    <row r="2" spans="1:13" ht="25.5" x14ac:dyDescent="0.35">
      <c r="A2" s="52" t="s">
        <v>0</v>
      </c>
      <c r="B2" s="52" t="s">
        <v>1</v>
      </c>
      <c r="C2" s="53" t="s">
        <v>6</v>
      </c>
      <c r="D2" s="53" t="s">
        <v>7</v>
      </c>
      <c r="E2" s="53" t="s">
        <v>20</v>
      </c>
      <c r="F2" s="53" t="s">
        <v>21</v>
      </c>
      <c r="G2" s="53" t="s">
        <v>8</v>
      </c>
      <c r="H2" s="53" t="s">
        <v>9</v>
      </c>
      <c r="I2" s="53" t="s">
        <v>10</v>
      </c>
    </row>
    <row r="3" spans="1:13" x14ac:dyDescent="0.35">
      <c r="A3" s="91" t="str">
        <f>'Apr - Jun 2024'!A3</f>
        <v>Berry, Lynne</v>
      </c>
      <c r="B3" s="54" t="s">
        <v>52</v>
      </c>
      <c r="C3" s="57">
        <f>+'Apr - Jun 2024'!G4+'Jul - Sep 2024'!G4+'Oct - Dec 2024'!G3</f>
        <v>0</v>
      </c>
      <c r="D3" s="57">
        <f>+'Apr - Jun 2024'!H4+'Jul - Sep 2024'!H4+'Oct - Dec 2024'!H3</f>
        <v>0</v>
      </c>
      <c r="E3" s="57">
        <f>+'Apr - Jun 2024'!I4+'Jul - Sep 2024'!I4+'Oct - Dec 2024'!I3</f>
        <v>0</v>
      </c>
      <c r="F3" s="57">
        <f>+'Apr - Jun 2024'!J4+'Jul - Sep 2024'!J4+'Oct - Dec 2024'!J3</f>
        <v>0</v>
      </c>
      <c r="G3" s="57">
        <f>+'Apr - Jun 2024'!K4+'Jul - Sep 2024'!K4+'Oct - Dec 2024'!K3</f>
        <v>0</v>
      </c>
      <c r="H3" s="57">
        <f>+'Apr - Jun 2024'!L4+'Jul - Sep 2024'!L4+'Oct - Dec 2024'!L3</f>
        <v>0</v>
      </c>
      <c r="I3" s="90">
        <f t="shared" ref="I3:I5" si="0">SUM(C3:H3)</f>
        <v>0</v>
      </c>
    </row>
    <row r="4" spans="1:13" ht="14.25" x14ac:dyDescent="0.45">
      <c r="A4" s="91" t="s">
        <v>103</v>
      </c>
      <c r="B4" s="54" t="s">
        <v>51</v>
      </c>
      <c r="C4" s="57">
        <f>'Jul - Sep 2024'!G7+'Oct - Dec 2024'!G7</f>
        <v>0</v>
      </c>
      <c r="D4" s="57">
        <f>'Jul - Sep 2024'!H7+'Oct - Dec 2024'!H7</f>
        <v>184.2</v>
      </c>
      <c r="E4" s="57">
        <f>'Jul - Sep 2024'!I7+'Oct - Dec 2024'!I7</f>
        <v>0</v>
      </c>
      <c r="F4" s="57">
        <f>'Jul - Sep 2024'!J7+'Oct - Dec 2024'!J7</f>
        <v>0</v>
      </c>
      <c r="G4" s="57">
        <f>'Jul - Sep 2024'!K7+'Oct - Dec 2024'!K7</f>
        <v>52.5</v>
      </c>
      <c r="H4" s="57">
        <f>'Jul - Sep 2024'!L7+'Oct - Dec 2024'!L7</f>
        <v>0</v>
      </c>
      <c r="I4" s="90">
        <f t="shared" si="0"/>
        <v>236.7</v>
      </c>
      <c r="J4" s="93"/>
      <c r="K4" s="93"/>
      <c r="L4"/>
      <c r="M4"/>
    </row>
    <row r="5" spans="1:13" ht="14.25" x14ac:dyDescent="0.45">
      <c r="A5" s="91" t="s">
        <v>45</v>
      </c>
      <c r="B5" s="54" t="s">
        <v>51</v>
      </c>
      <c r="C5" s="57">
        <f>'Apr - Jun 2024'!G8+'Jul - Sep 2024'!G9+'Oct - Dec 2024'!G9</f>
        <v>0</v>
      </c>
      <c r="D5" s="57">
        <f>'Apr - Jun 2024'!H8+'Jul - Sep 2024'!H9+'Oct - Dec 2024'!H9</f>
        <v>135.6</v>
      </c>
      <c r="E5" s="57">
        <f>'Apr - Jun 2024'!I8+'Jul - Sep 2024'!I9+'Oct - Dec 2024'!I9</f>
        <v>0</v>
      </c>
      <c r="F5" s="57">
        <f>'Apr - Jun 2024'!J8+'Jul - Sep 2024'!J9+'Oct - Dec 2024'!J9</f>
        <v>13.2</v>
      </c>
      <c r="G5" s="57">
        <f>'Apr - Jun 2024'!K8+'Jul - Sep 2024'!K9+'Oct - Dec 2024'!K9</f>
        <v>0</v>
      </c>
      <c r="H5" s="57">
        <f>'Apr - Jun 2024'!L8+'Jul - Sep 2024'!L9+'Oct - Dec 2024'!L9</f>
        <v>0</v>
      </c>
      <c r="I5" s="90">
        <f t="shared" si="0"/>
        <v>148.79999999999998</v>
      </c>
      <c r="J5" s="93"/>
      <c r="K5" s="93"/>
      <c r="L5"/>
      <c r="M5"/>
    </row>
    <row r="6" spans="1:13" ht="14.25" x14ac:dyDescent="0.45">
      <c r="A6" s="91" t="s">
        <v>32</v>
      </c>
      <c r="B6" s="54" t="s">
        <v>59</v>
      </c>
      <c r="C6" s="57">
        <f>'Apr - Jun 2024'!G11+'Jul - Sep 2024'!G11+'Oct - Dec 2024'!G11</f>
        <v>0</v>
      </c>
      <c r="D6" s="57">
        <f>'Apr - Jun 2024'!H11+'Jul - Sep 2024'!H11+'Oct - Dec 2024'!H11</f>
        <v>426.09999999999997</v>
      </c>
      <c r="E6" s="57">
        <f>'Apr - Jun 2024'!I11+'Jul - Sep 2024'!I11+'Oct - Dec 2024'!I11</f>
        <v>124.3</v>
      </c>
      <c r="F6" s="57">
        <f>'Apr - Jun 2024'!J11+'Jul - Sep 2024'!J11+'Oct - Dec 2024'!J11</f>
        <v>0</v>
      </c>
      <c r="G6" s="57">
        <f>'Apr - Jun 2024'!K11+'Jul - Sep 2024'!K11+'Oct - Dec 2024'!K11</f>
        <v>301.5</v>
      </c>
      <c r="H6" s="57">
        <f>'Apr - Jun 2024'!L11+'Jul - Sep 2024'!L11+'Oct - Dec 2024'!L11</f>
        <v>0</v>
      </c>
      <c r="I6" s="90">
        <f>SUM(C6:H6)</f>
        <v>851.9</v>
      </c>
      <c r="J6" s="93"/>
      <c r="K6" s="93"/>
      <c r="L6"/>
      <c r="M6"/>
    </row>
    <row r="7" spans="1:13" ht="14.25" x14ac:dyDescent="0.45">
      <c r="A7" s="91" t="s">
        <v>30</v>
      </c>
      <c r="B7" s="54" t="s">
        <v>51</v>
      </c>
      <c r="C7" s="57">
        <f>'Apr - Jun 2024'!G13+'Jul - Sep 2024'!G14+'Oct - Dec 2024'!G14</f>
        <v>0</v>
      </c>
      <c r="D7" s="57">
        <f>'Apr - Jun 2024'!H13+'Jul - Sep 2024'!H14+'Oct - Dec 2024'!H14</f>
        <v>197.4</v>
      </c>
      <c r="E7" s="57">
        <f>'Apr - Jun 2024'!I13+'Jul - Sep 2024'!I14+'Oct - Dec 2024'!I14</f>
        <v>25.9</v>
      </c>
      <c r="F7" s="57">
        <f>'Apr - Jun 2024'!J13+'Jul - Sep 2024'!J14+'Oct - Dec 2024'!J14</f>
        <v>0</v>
      </c>
      <c r="G7" s="57">
        <f>'Apr - Jun 2024'!K13+'Jul - Sep 2024'!K14+'Oct - Dec 2024'!K14</f>
        <v>0</v>
      </c>
      <c r="H7" s="57">
        <f>'Apr - Jun 2024'!L13+'Jul - Sep 2024'!L14+'Oct - Dec 2024'!L14</f>
        <v>0</v>
      </c>
      <c r="I7" s="90">
        <f t="shared" ref="I7:I17" si="1">SUM(C7:H7)</f>
        <v>223.3</v>
      </c>
      <c r="J7" s="93"/>
      <c r="K7" s="93"/>
      <c r="L7"/>
      <c r="M7"/>
    </row>
    <row r="8" spans="1:13" ht="14.25" x14ac:dyDescent="0.45">
      <c r="A8" s="91" t="s">
        <v>35</v>
      </c>
      <c r="B8" s="54" t="s">
        <v>51</v>
      </c>
      <c r="C8" s="57">
        <f>'Apr - Jun 2024'!G15+'Jul - Sep 2024'!G17+'Oct - Dec 2024'!G17</f>
        <v>0</v>
      </c>
      <c r="D8" s="57">
        <f>'Apr - Jun 2024'!H15+'Jul - Sep 2024'!H17+'Oct - Dec 2024'!H17</f>
        <v>668.19</v>
      </c>
      <c r="E8" s="57">
        <f>'Apr - Jun 2024'!I15+'Jul - Sep 2024'!I17+'Oct - Dec 2024'!I17</f>
        <v>289.65000000000003</v>
      </c>
      <c r="F8" s="57">
        <f>'Apr - Jun 2024'!J15+'Jul - Sep 2024'!J17+'Oct - Dec 2024'!J17</f>
        <v>37.82</v>
      </c>
      <c r="G8" s="57">
        <f>'Apr - Jun 2024'!K15+'Jul - Sep 2024'!K17+'Oct - Dec 2024'!K17</f>
        <v>225.14</v>
      </c>
      <c r="H8" s="57">
        <f>'Apr - Jun 2024'!L15+'Jul - Sep 2024'!L17+'Oct - Dec 2024'!L17</f>
        <v>0</v>
      </c>
      <c r="I8" s="90">
        <f t="shared" si="1"/>
        <v>1220.8000000000002</v>
      </c>
      <c r="J8" s="93"/>
      <c r="K8" s="93"/>
      <c r="L8"/>
      <c r="M8"/>
    </row>
    <row r="9" spans="1:13" ht="14.25" x14ac:dyDescent="0.45">
      <c r="A9" s="91" t="s">
        <v>28</v>
      </c>
      <c r="B9" s="54" t="s">
        <v>51</v>
      </c>
      <c r="C9" s="57">
        <f>'Jul - Sep 2024'!G19+'Oct - Dec 2024'!G21</f>
        <v>0</v>
      </c>
      <c r="D9" s="57">
        <f>'Jul - Sep 2024'!H19+'Oct - Dec 2024'!H21</f>
        <v>209.64999999999998</v>
      </c>
      <c r="E9" s="57">
        <f>'Jul - Sep 2024'!I19+'Oct - Dec 2024'!I21</f>
        <v>20.100000000000001</v>
      </c>
      <c r="F9" s="57">
        <f>'Jul - Sep 2024'!J19+'Oct - Dec 2024'!J21</f>
        <v>0</v>
      </c>
      <c r="G9" s="57">
        <f>'Jul - Sep 2024'!K19+'Oct - Dec 2024'!K21</f>
        <v>0</v>
      </c>
      <c r="H9" s="57">
        <f>'Jul - Sep 2024'!L19+'Oct - Dec 2024'!L21</f>
        <v>0</v>
      </c>
      <c r="I9" s="90">
        <f t="shared" si="1"/>
        <v>229.74999999999997</v>
      </c>
      <c r="J9" s="93"/>
      <c r="K9" s="93"/>
      <c r="L9"/>
      <c r="M9"/>
    </row>
    <row r="10" spans="1:13" ht="14.25" x14ac:dyDescent="0.45">
      <c r="A10" s="91" t="s">
        <v>46</v>
      </c>
      <c r="B10" s="54" t="s">
        <v>51</v>
      </c>
      <c r="C10" s="57">
        <f>'Apr - Jun 2024'!G20+'Jul - Sep 2024'!G22+'Oct - Dec 2024'!G23</f>
        <v>0</v>
      </c>
      <c r="D10" s="57">
        <f>'Apr - Jun 2024'!H20+'Jul - Sep 2024'!H22+'Oct - Dec 2024'!H23</f>
        <v>243.79999999999998</v>
      </c>
      <c r="E10" s="57">
        <f>'Apr - Jun 2024'!I20+'Jul - Sep 2024'!I22+'Oct - Dec 2024'!I23</f>
        <v>0</v>
      </c>
      <c r="F10" s="57">
        <f>'Apr - Jun 2024'!J20+'Jul - Sep 2024'!J22+'Oct - Dec 2024'!J23</f>
        <v>0</v>
      </c>
      <c r="G10" s="57">
        <f>'Apr - Jun 2024'!K20+'Jul - Sep 2024'!K22+'Oct - Dec 2024'!K23</f>
        <v>446.93</v>
      </c>
      <c r="H10" s="57">
        <f>'Apr - Jun 2024'!L20+'Jul - Sep 2024'!L22+'Oct - Dec 2024'!L23</f>
        <v>0</v>
      </c>
      <c r="I10" s="90">
        <f t="shared" si="1"/>
        <v>690.73</v>
      </c>
      <c r="J10" s="93"/>
      <c r="K10" s="93"/>
      <c r="L10"/>
      <c r="M10"/>
    </row>
    <row r="11" spans="1:13" ht="14.25" x14ac:dyDescent="0.45">
      <c r="A11" s="91" t="s">
        <v>104</v>
      </c>
      <c r="B11" s="54" t="s">
        <v>51</v>
      </c>
      <c r="C11" s="57">
        <f>'Jul - Sep 2024'!G24+'Oct - Dec 2024'!G25</f>
        <v>0</v>
      </c>
      <c r="D11" s="57">
        <f>'Jul - Sep 2024'!H24+'Oct - Dec 2024'!H25</f>
        <v>0</v>
      </c>
      <c r="E11" s="57">
        <f>'Jul - Sep 2024'!I24+'Oct - Dec 2024'!I25</f>
        <v>71.5</v>
      </c>
      <c r="F11" s="57">
        <f>'Jul - Sep 2024'!J24+'Oct - Dec 2024'!J25</f>
        <v>0</v>
      </c>
      <c r="G11" s="57">
        <f>'Jul - Sep 2024'!K24+'Oct - Dec 2024'!K25</f>
        <v>0</v>
      </c>
      <c r="H11" s="57">
        <f>'Jul - Sep 2024'!L24+'Oct - Dec 2024'!L25</f>
        <v>0</v>
      </c>
      <c r="I11" s="90">
        <f t="shared" si="1"/>
        <v>71.5</v>
      </c>
      <c r="J11" s="97"/>
      <c r="K11" s="93"/>
      <c r="L11"/>
      <c r="M11"/>
    </row>
    <row r="12" spans="1:13" ht="14.25" x14ac:dyDescent="0.45">
      <c r="A12" s="91" t="s">
        <v>105</v>
      </c>
      <c r="B12" s="54" t="s">
        <v>51</v>
      </c>
      <c r="C12" s="57">
        <f>'Jul - Sep 2024'!G28+'Oct - Dec 2024'!G27</f>
        <v>0</v>
      </c>
      <c r="D12" s="57">
        <f>'Jul - Sep 2024'!H28+'Oct - Dec 2024'!H27</f>
        <v>334.81</v>
      </c>
      <c r="E12" s="57">
        <f>'Jul - Sep 2024'!I28+'Oct - Dec 2024'!I27</f>
        <v>0</v>
      </c>
      <c r="F12" s="57">
        <f>'Jul - Sep 2024'!J28+'Oct - Dec 2024'!J27</f>
        <v>0</v>
      </c>
      <c r="G12" s="57">
        <f>'Jul - Sep 2024'!K28+'Oct - Dec 2024'!K27</f>
        <v>0</v>
      </c>
      <c r="H12" s="57">
        <f>'Jul - Sep 2024'!L28+'Oct - Dec 2024'!L27</f>
        <v>0</v>
      </c>
      <c r="I12" s="90">
        <f t="shared" si="1"/>
        <v>334.81</v>
      </c>
      <c r="J12" s="97"/>
      <c r="K12" s="93"/>
      <c r="L12"/>
      <c r="M12"/>
    </row>
    <row r="13" spans="1:13" ht="14.25" x14ac:dyDescent="0.45">
      <c r="A13" s="54"/>
      <c r="B13" s="54"/>
      <c r="C13" s="57"/>
      <c r="D13" s="57"/>
      <c r="E13" s="57"/>
      <c r="F13" s="57"/>
      <c r="G13" s="57"/>
      <c r="H13" s="57"/>
      <c r="I13" s="57"/>
      <c r="J13" s="98"/>
      <c r="K13" s="93"/>
      <c r="L13"/>
      <c r="M13"/>
    </row>
    <row r="14" spans="1:13" ht="14.25" x14ac:dyDescent="0.45">
      <c r="A14" s="89" t="s">
        <v>62</v>
      </c>
      <c r="B14" s="56" t="s">
        <v>43</v>
      </c>
      <c r="C14" s="57">
        <f>'Apr - Jun 2024'!G30+'Jul - Sep 2024'!G59+'Oct - Dec 2024'!G62</f>
        <v>0</v>
      </c>
      <c r="D14" s="57">
        <f>'Apr - Jun 2024'!H30+'Jul - Sep 2024'!H59+'Oct - Dec 2024'!H62</f>
        <v>1022.0999999999999</v>
      </c>
      <c r="E14" s="57">
        <f>'Apr - Jun 2024'!I30+'Jul - Sep 2024'!I59+'Oct - Dec 2024'!I62</f>
        <v>0</v>
      </c>
      <c r="F14" s="57">
        <f>'Apr - Jun 2024'!J30+'Jul - Sep 2024'!J59+'Oct - Dec 2024'!J62</f>
        <v>0</v>
      </c>
      <c r="G14" s="57">
        <f>'Apr - Jun 2024'!K30+'Jul - Sep 2024'!K59+'Oct - Dec 2024'!K62</f>
        <v>14.1</v>
      </c>
      <c r="H14" s="57">
        <f>'Apr - Jun 2024'!L30+'Jul - Sep 2024'!L59+'Oct - Dec 2024'!L62</f>
        <v>0</v>
      </c>
      <c r="I14" s="90">
        <f t="shared" si="1"/>
        <v>1036.1999999999998</v>
      </c>
      <c r="J14" s="97"/>
      <c r="K14" s="93"/>
      <c r="L14"/>
      <c r="M14"/>
    </row>
    <row r="15" spans="1:13" ht="14.25" x14ac:dyDescent="0.45">
      <c r="A15" s="91" t="s">
        <v>36</v>
      </c>
      <c r="B15" s="54" t="s">
        <v>50</v>
      </c>
      <c r="C15" s="38">
        <f>'Apr - Jun 2024'!G39+'Jul - Sep 2024'!G35+'Oct - Dec 2024'!G38</f>
        <v>0</v>
      </c>
      <c r="D15" s="38">
        <f>'Apr - Jun 2024'!H39+'Jul - Sep 2024'!H35+'Oct - Dec 2024'!H38</f>
        <v>1332.3000000000002</v>
      </c>
      <c r="E15" s="38">
        <f>'Apr - Jun 2024'!I39+'Jul - Sep 2024'!I35+'Oct - Dec 2024'!I38</f>
        <v>36.299999999999997</v>
      </c>
      <c r="F15" s="38">
        <f>'Apr - Jun 2024'!J39+'Jul - Sep 2024'!J35+'Oct - Dec 2024'!J38</f>
        <v>5</v>
      </c>
      <c r="G15" s="38">
        <f>'Apr - Jun 2024'!K39+'Jul - Sep 2024'!K35+'Oct - Dec 2024'!K38</f>
        <v>15</v>
      </c>
      <c r="H15" s="38">
        <f>'Apr - Jun 2024'!L39+'Jul - Sep 2024'!L35+'Oct - Dec 2024'!L38</f>
        <v>14.7</v>
      </c>
      <c r="I15" s="90">
        <f t="shared" si="1"/>
        <v>1403.3000000000002</v>
      </c>
      <c r="J15" s="99"/>
      <c r="K15" s="93"/>
      <c r="L15"/>
      <c r="M15"/>
    </row>
    <row r="16" spans="1:13" x14ac:dyDescent="0.35">
      <c r="A16" s="91" t="s">
        <v>49</v>
      </c>
      <c r="B16" s="54" t="s">
        <v>50</v>
      </c>
      <c r="C16" s="57">
        <f>'Apr - Jun 2024'!G56+'Jul - Sep 2024'!G50+'Oct - Dec 2024'!G53</f>
        <v>0</v>
      </c>
      <c r="D16" s="57">
        <f>'Apr - Jun 2024'!H56+'Jul - Sep 2024'!H50+'Oct - Dec 2024'!H53</f>
        <v>3799.45</v>
      </c>
      <c r="E16" s="57">
        <f>'Apr - Jun 2024'!I56+'Jul - Sep 2024'!I50+'Oct - Dec 2024'!I53</f>
        <v>0</v>
      </c>
      <c r="F16" s="57">
        <f>'Apr - Jun 2024'!J56+'Jul - Sep 2024'!J50+'Oct - Dec 2024'!J53</f>
        <v>0</v>
      </c>
      <c r="G16" s="57">
        <f>'Apr - Jun 2024'!K56+'Jul - Sep 2024'!K50+'Oct - Dec 2024'!K53</f>
        <v>2844.32</v>
      </c>
      <c r="H16" s="57">
        <f>'Apr - Jun 2024'!L56+'Jul - Sep 2024'!L50+'Oct - Dec 2024'!L53</f>
        <v>832.8</v>
      </c>
      <c r="I16" s="90">
        <f t="shared" si="1"/>
        <v>7476.5700000000006</v>
      </c>
      <c r="J16" s="99"/>
      <c r="K16" s="93"/>
    </row>
    <row r="17" spans="1:11" x14ac:dyDescent="0.35">
      <c r="A17" s="91" t="s">
        <v>73</v>
      </c>
      <c r="B17" s="54" t="s">
        <v>50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90">
        <f t="shared" si="1"/>
        <v>0</v>
      </c>
      <c r="J17" s="100"/>
      <c r="K17" s="93"/>
    </row>
    <row r="18" spans="1:11" x14ac:dyDescent="0.35">
      <c r="A18" s="91" t="s">
        <v>23</v>
      </c>
      <c r="B18" s="56" t="s">
        <v>18</v>
      </c>
      <c r="C18" s="57">
        <f>'Apr - Jun 2024'!G70+'Jul - Sep 2024'!G70+'Oct - Dec 2024'!G79</f>
        <v>5134.130000000001</v>
      </c>
      <c r="D18" s="57">
        <f>'Apr - Jun 2024'!H70+'Jul - Sep 2024'!H70+'Oct - Dec 2024'!H79</f>
        <v>0</v>
      </c>
      <c r="E18" s="57">
        <f>'Apr - Jun 2024'!I70+'Jul - Sep 2024'!I70+'Oct - Dec 2024'!I79</f>
        <v>477.28</v>
      </c>
      <c r="F18" s="57">
        <f>'Apr - Jun 2024'!J70+'Jul - Sep 2024'!J70+'Oct - Dec 2024'!J79</f>
        <v>0</v>
      </c>
      <c r="G18" s="57">
        <f>'Apr - Jun 2024'!K70+'Jul - Sep 2024'!K70+'Oct - Dec 2024'!K79</f>
        <v>3360.41</v>
      </c>
      <c r="H18" s="57">
        <f>'Apr - Jun 2024'!L70+'Jul - Sep 2024'!L70+'Oct - Dec 2024'!L79</f>
        <v>119.26</v>
      </c>
      <c r="I18" s="90">
        <f>SUM(C18:H18)</f>
        <v>9091.08</v>
      </c>
      <c r="J18" s="99"/>
      <c r="K18" s="93"/>
    </row>
    <row r="19" spans="1:11" x14ac:dyDescent="0.35">
      <c r="A19" s="89"/>
      <c r="B19" s="56"/>
      <c r="C19" s="90"/>
      <c r="D19" s="90"/>
      <c r="E19" s="90"/>
      <c r="F19" s="90"/>
      <c r="G19" s="90"/>
      <c r="H19" s="90"/>
      <c r="I19" s="90"/>
    </row>
    <row r="20" spans="1:11" x14ac:dyDescent="0.35">
      <c r="A20" s="64" t="s">
        <v>12</v>
      </c>
      <c r="B20" s="65"/>
      <c r="C20" s="69">
        <f t="shared" ref="C20:I20" si="2">SUM(C3:C18)</f>
        <v>5134.130000000001</v>
      </c>
      <c r="D20" s="69">
        <f t="shared" si="2"/>
        <v>8553.5999999999985</v>
      </c>
      <c r="E20" s="69">
        <f t="shared" si="2"/>
        <v>1045.03</v>
      </c>
      <c r="F20" s="69">
        <f t="shared" si="2"/>
        <v>56.019999999999996</v>
      </c>
      <c r="G20" s="69">
        <f t="shared" si="2"/>
        <v>7259.9</v>
      </c>
      <c r="H20" s="69">
        <f t="shared" si="2"/>
        <v>966.76</v>
      </c>
      <c r="I20" s="69">
        <f t="shared" si="2"/>
        <v>23015.440000000002</v>
      </c>
    </row>
    <row r="21" spans="1:11" ht="13.9" thickBot="1" x14ac:dyDescent="0.4"/>
    <row r="22" spans="1:11" ht="13.9" thickBot="1" x14ac:dyDescent="0.4">
      <c r="C22" s="70"/>
      <c r="D22" s="70"/>
      <c r="E22" s="70"/>
      <c r="F22" s="70"/>
      <c r="G22" s="70"/>
      <c r="H22" s="70"/>
      <c r="I22" s="71"/>
    </row>
    <row r="23" spans="1:11" ht="25.5" x14ac:dyDescent="0.35">
      <c r="B23" s="72"/>
      <c r="C23" s="73" t="s">
        <v>6</v>
      </c>
      <c r="D23" s="74" t="s">
        <v>7</v>
      </c>
      <c r="E23" s="74" t="s">
        <v>20</v>
      </c>
      <c r="F23" s="74" t="s">
        <v>21</v>
      </c>
      <c r="G23" s="74" t="s">
        <v>8</v>
      </c>
      <c r="H23" s="74" t="s">
        <v>9</v>
      </c>
      <c r="I23" s="75" t="s">
        <v>10</v>
      </c>
    </row>
    <row r="24" spans="1:11" x14ac:dyDescent="0.35">
      <c r="B24" s="76" t="s">
        <v>13</v>
      </c>
      <c r="C24" s="77">
        <f>SUM(C3:C12)</f>
        <v>0</v>
      </c>
      <c r="D24" s="77">
        <f t="shared" ref="D24:H24" si="3">SUM(D3:D12)</f>
        <v>2399.75</v>
      </c>
      <c r="E24" s="77">
        <f t="shared" si="3"/>
        <v>531.45000000000005</v>
      </c>
      <c r="F24" s="77">
        <f t="shared" si="3"/>
        <v>51.019999999999996</v>
      </c>
      <c r="G24" s="77">
        <f t="shared" si="3"/>
        <v>1026.07</v>
      </c>
      <c r="H24" s="77">
        <f t="shared" si="3"/>
        <v>0</v>
      </c>
      <c r="I24" s="77">
        <f>SUM(I3:I12)</f>
        <v>4008.29</v>
      </c>
      <c r="J24" s="93"/>
    </row>
    <row r="25" spans="1:11" x14ac:dyDescent="0.35">
      <c r="B25" s="76" t="s">
        <v>14</v>
      </c>
      <c r="C25" s="77">
        <f t="shared" ref="C25:I25" si="4">SUM(C14:C18)</f>
        <v>5134.130000000001</v>
      </c>
      <c r="D25" s="77">
        <f t="shared" si="4"/>
        <v>6153.85</v>
      </c>
      <c r="E25" s="77">
        <f t="shared" si="4"/>
        <v>513.57999999999993</v>
      </c>
      <c r="F25" s="77">
        <f t="shared" si="4"/>
        <v>5</v>
      </c>
      <c r="G25" s="77">
        <f t="shared" si="4"/>
        <v>6233.83</v>
      </c>
      <c r="H25" s="77">
        <f t="shared" si="4"/>
        <v>966.76</v>
      </c>
      <c r="I25" s="77">
        <f t="shared" si="4"/>
        <v>19007.150000000001</v>
      </c>
    </row>
    <row r="26" spans="1:11" x14ac:dyDescent="0.35">
      <c r="B26" s="78" t="s">
        <v>15</v>
      </c>
      <c r="C26" s="79">
        <f t="shared" ref="C26:H26" si="5">SUM(C24:C25)</f>
        <v>5134.130000000001</v>
      </c>
      <c r="D26" s="79">
        <f t="shared" si="5"/>
        <v>8553.6</v>
      </c>
      <c r="E26" s="79">
        <f t="shared" si="5"/>
        <v>1045.03</v>
      </c>
      <c r="F26" s="79">
        <f t="shared" si="5"/>
        <v>56.019999999999996</v>
      </c>
      <c r="G26" s="79">
        <f t="shared" si="5"/>
        <v>7259.9</v>
      </c>
      <c r="H26" s="79">
        <f t="shared" si="5"/>
        <v>966.76</v>
      </c>
      <c r="I26" s="80">
        <f>SUM(C26:H26)</f>
        <v>23015.439999999999</v>
      </c>
    </row>
    <row r="27" spans="1:11" ht="13.9" thickBot="1" x14ac:dyDescent="0.4">
      <c r="B27" s="81" t="s">
        <v>16</v>
      </c>
      <c r="C27" s="82">
        <f t="shared" ref="C27:H27" si="6">SUM(C26:C26)</f>
        <v>5134.130000000001</v>
      </c>
      <c r="D27" s="82">
        <f t="shared" si="6"/>
        <v>8553.6</v>
      </c>
      <c r="E27" s="82">
        <f t="shared" si="6"/>
        <v>1045.03</v>
      </c>
      <c r="F27" s="82">
        <f t="shared" si="6"/>
        <v>56.019999999999996</v>
      </c>
      <c r="G27" s="82">
        <f t="shared" si="6"/>
        <v>7259.9</v>
      </c>
      <c r="H27" s="82">
        <f t="shared" si="6"/>
        <v>966.76</v>
      </c>
      <c r="I27" s="83">
        <f>SUM(C27:H27)</f>
        <v>23015.439999999999</v>
      </c>
    </row>
    <row r="28" spans="1:11" x14ac:dyDescent="0.35">
      <c r="C28" s="93"/>
    </row>
    <row r="29" spans="1:11" x14ac:dyDescent="0.35">
      <c r="C29" s="93"/>
    </row>
    <row r="30" spans="1:11" x14ac:dyDescent="0.35">
      <c r="C30" s="93"/>
    </row>
  </sheetData>
  <autoFilter ref="A2:I2" xr:uid="{00000000-0009-0000-0000-000004000000}"/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URL xmlns="http://schemas.microsoft.com/sharepoint/v3">
      <Url xsi:nil="true"/>
      <Description xsi:nil="true"/>
    </URL>
    <Retention_x0020_Date xmlns="87c87ba5-d07f-475d-88c9-dd8ce55494ce" xsi:nil="true"/>
    <_dlc_DocId xmlns="da565c07-dda8-49d0-af77-97162e211c3a">AD75TJCKWPSD-255675493-48727</_dlc_DocId>
    <_dlc_DocIdUrl xmlns="da565c07-dda8-49d0-af77-97162e211c3a">
      <Url>https://htagovuk.sharepoint.com/sites/edrms/groups/_layouts/15/DocIdRedir.aspx?ID=AD75TJCKWPSD-255675493-48727</Url>
      <Description>AD75TJCKWPSD-255675493-48727</Description>
    </_dlc_DocIdUrl>
    <TaxCatchAll xmlns="da565c07-dda8-49d0-af77-97162e211c3a" xsi:nil="true"/>
    <lcf76f155ced4ddcb4097134ff3c332f xmlns="87c87ba5-d07f-475d-88c9-dd8ce55494c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2D2406-9DB2-42FC-9201-6DF9C48972A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5EBE0F7-13D2-4445-A1FF-937AC18825B5}">
  <ds:schemaRefs>
    <ds:schemaRef ds:uri="eea783ac-5207-47aa-9c2d-3db6bfc10da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87c87ba5-d07f-475d-88c9-dd8ce55494ce"/>
    <ds:schemaRef ds:uri="http://schemas.microsoft.com/sharepoint/v3"/>
    <ds:schemaRef ds:uri="da565c07-dda8-49d0-af77-97162e211c3a"/>
  </ds:schemaRefs>
</ds:datastoreItem>
</file>

<file path=customXml/itemProps3.xml><?xml version="1.0" encoding="utf-8"?>
<ds:datastoreItem xmlns:ds="http://schemas.openxmlformats.org/officeDocument/2006/customXml" ds:itemID="{55A813D2-7666-4150-9241-06B49551B3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E76424-4773-496A-8D02-EC071B5D2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2024</vt:lpstr>
      <vt:lpstr>Jul - Sep 2024</vt:lpstr>
      <vt:lpstr>Oct - Dec 2024</vt:lpstr>
      <vt:lpstr>Jan - Mar 2025</vt:lpstr>
      <vt:lpstr>Summary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2024-01-31T15:25:36Z</cp:lastPrinted>
  <dcterms:created xsi:type="dcterms:W3CDTF">2018-02-13T11:20:13Z</dcterms:created>
  <dcterms:modified xsi:type="dcterms:W3CDTF">2025-01-14T14:21:02Z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0x01010070FA452D68FE2C4C857151ED38B1EED91E002C69A7140A00C940AADD0359F6E04EDB</vt:lpwstr>
  </property>
  <property fmtid="{D5CDD505-2E9C-101B-9397-08002B2CF9AE}" pid="9" name="_dlc_DocIdItemGuid">
    <vt:lpwstr>909b00ff-a4f0-4f22-ae9d-add6bda89417</vt:lpwstr>
  </property>
  <property fmtid="{D5CDD505-2E9C-101B-9397-08002B2CF9AE}" pid="10" name="MediaServiceImageTags">
    <vt:lpwstr/>
  </property>
</Properties>
</file>